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BORRACHA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<sst xmlns="http://schemas.openxmlformats.org/spreadsheetml/2006/main" count="105" uniqueCount="76">
  <si>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 xml:space="preserve">Analisado por </t>
  </si>
  <si>
    <t>INSTRUMENTO SUBVENÇÃO – PEPRO BORRACHA  RECEPÇÃO DE DOCUMENTOS DE COMPROVAÇÃO OPERAÇÕES DE PEPRO</t>
  </si>
  <si>
    <t xml:space="preserve">ATENÇÃO Esta planilha possui células protegidas para mantê-las padronizadas e facilitar o seu uso. </t>
  </si>
  <si>
    <t xml:space="preserve"> CHECK-LIST  DO ARREMATANTE</t>
  </si>
  <si>
    <t>Aviso nº</t>
  </si>
  <si>
    <t>DCO</t>
  </si>
  <si>
    <t>Dados da Operação</t>
  </si>
  <si>
    <t>Lote/Região</t>
  </si>
  <si>
    <t>CÁLCULO COMPLEMENTAR DO PRÊMIO PARA PRODUTOS COM CLASSIFICAÇÕES DIFERENTES NO MESMO DCO</t>
  </si>
  <si>
    <t xml:space="preserve">Data do leilão </t>
  </si>
  <si>
    <t>AJUSTE FATOR DE CONVERSÃO BASE DRC 53%</t>
  </si>
  <si>
    <t>Prazo para venda</t>
  </si>
  <si>
    <t xml:space="preserve">P Mínimo divulgado </t>
  </si>
  <si>
    <t>Qtde da NF</t>
  </si>
  <si>
    <t>Valor da NF</t>
  </si>
  <si>
    <t>DRC</t>
  </si>
  <si>
    <t xml:space="preserve">FATOR </t>
  </si>
  <si>
    <t>Vol ajustado</t>
  </si>
  <si>
    <t xml:space="preserve">Vol válido </t>
  </si>
  <si>
    <t>Vlr /kg</t>
  </si>
  <si>
    <t>SITUAÇÃO</t>
  </si>
  <si>
    <t>Prémio/kg</t>
  </si>
  <si>
    <t>Prémio total</t>
  </si>
  <si>
    <t>Prazo comprovação</t>
  </si>
  <si>
    <t>Data de Protocolo</t>
  </si>
  <si>
    <t>Processo autuado</t>
  </si>
  <si>
    <t>sob nº</t>
  </si>
  <si>
    <t xml:space="preserve">Quantidade de folhas no processo  </t>
  </si>
  <si>
    <t>Valor de fechamento prêmio  R$/kg</t>
  </si>
  <si>
    <t>Localização folhas</t>
  </si>
  <si>
    <t>Atividade</t>
  </si>
  <si>
    <t>Situação (X)</t>
  </si>
  <si>
    <t>Dados DCO conferidos</t>
  </si>
  <si>
    <t>sim</t>
  </si>
  <si>
    <t>não</t>
  </si>
  <si>
    <t>Relatório do  IDNF – Nfs lançadas</t>
  </si>
  <si>
    <t>Validação NF na SEFAZ</t>
  </si>
  <si>
    <t>Relatório(s) de entrega(s) do produto na usina</t>
  </si>
  <si>
    <t>Relatório de Pesagem</t>
  </si>
  <si>
    <t>Comprovantes de pagamentos</t>
  </si>
  <si>
    <t>Comprovante Inscrição e Sit. Cadastral da Usina</t>
  </si>
  <si>
    <t>Licença Ambiental ou Cert. de Dispensa de Licença</t>
  </si>
  <si>
    <t>Declaração de recebimento</t>
  </si>
  <si>
    <t>Anexo II</t>
  </si>
  <si>
    <t>Declaração do Comprador</t>
  </si>
  <si>
    <t>Anexo III</t>
  </si>
  <si>
    <t>Planilha Eletrônica</t>
  </si>
  <si>
    <t>Anexo IV</t>
  </si>
  <si>
    <t>Croqui (s) de Localização</t>
  </si>
  <si>
    <t>Anexo VI</t>
  </si>
  <si>
    <t>Solicitação de Desobrigação</t>
  </si>
  <si>
    <t>Anexo VII</t>
  </si>
  <si>
    <t>Demonstrativo da Lavoura Cultivada</t>
  </si>
  <si>
    <t>Anexo V</t>
  </si>
  <si>
    <t>Área plantada (ha)</t>
  </si>
  <si>
    <t>Limites – condições do Aviso</t>
  </si>
  <si>
    <t>Ocorrências</t>
  </si>
  <si>
    <t>De</t>
  </si>
  <si>
    <t xml:space="preserve">Até </t>
  </si>
  <si>
    <t>Início</t>
  </si>
  <si>
    <t>Término</t>
  </si>
  <si>
    <t>Data da Venda (NF de venda)</t>
  </si>
  <si>
    <r>
      <t>Data Venda</t>
    </r>
    <r>
      <rPr>
        <sz val="7"/>
        <rFont val="Arial"/>
        <family val="2"/>
      </rPr>
      <t xml:space="preserve"> – NFs FILHAS (Qdo Houver)</t>
    </r>
  </si>
  <si>
    <r>
      <t>Data da Movimentação</t>
    </r>
    <r>
      <rPr>
        <sz val="7"/>
        <rFont val="Arial"/>
        <family val="2"/>
      </rPr>
      <t xml:space="preserve"> (Qdo. houver)</t>
    </r>
  </si>
  <si>
    <t>Quantidade arrematada indicada no  DCO</t>
  </si>
  <si>
    <t>Localização das Nfs  fls.</t>
  </si>
  <si>
    <t xml:space="preserve">Quantidade vendida ajustada -   </t>
  </si>
  <si>
    <t>Quantidade de produto com direito a prêmio*</t>
  </si>
  <si>
    <t xml:space="preserve">VALOR DO PRÊMIO A PAGAR </t>
  </si>
  <si>
    <t>Totais de comprovação ajustado</t>
  </si>
  <si>
    <t>Total prêmio a pagar</t>
  </si>
  <si>
    <t>*Valor do Prêmio será calculado pela menor quantidade encontrada nos itens 34 ao 36</t>
  </si>
  <si>
    <t>Total comprovação Válida</t>
  </si>
  <si>
    <t>Arrematante:</t>
  </si>
  <si>
    <t>Comprador</t>
  </si>
  <si>
    <t>Observações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</si>
</sst>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0"/>
    <numFmt numFmtId="167" formatCode="DD/MM/YY"/>
    <numFmt numFmtId="168" formatCode="#,##0.00"/>
    <numFmt numFmtId="169" formatCode="#,##0.00;[RED]\-#,##0.00"/>
    <numFmt numFmtId="170" formatCode="#,##0.0000"/>
    <numFmt numFmtId="171" formatCode="0.0000"/>
    <numFmt numFmtId="172" formatCode="0.00%"/>
    <numFmt numFmtId="173" formatCode="[$R$-416]\ #,##0.0000;[RED]\-[$R$-416]\ #,##0.0000"/>
    <numFmt numFmtId="174" formatCode="&quot;VERDADEIRO&quot;;&quot;VERDADEIRO&quot;;&quot;FALSO&quot;"/>
    <numFmt numFmtId="175" formatCode="#,##0"/>
    <numFmt numFmtId="176" formatCode="0.0000000"/>
  </numFmts>
  <fonts count="18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-BoldMT"/>
      <family val="0"/>
    </font>
    <font>
      <b/>
      <sz val="7"/>
      <name val="Arial"/>
      <family val="2"/>
    </font>
    <font>
      <sz val="8"/>
      <name val="Arial-BoldMT"/>
      <family val="0"/>
    </font>
    <font>
      <sz val="8"/>
      <color indexed="8"/>
      <name val="Arial"/>
      <family val="2"/>
    </font>
    <font>
      <sz val="10"/>
      <name val="ArialMT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</cellStyleXfs>
  <cellXfs count="1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6" borderId="0" xfId="0" applyFill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" fillId="6" borderId="0" xfId="0" applyFont="1" applyFill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6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 applyProtection="1">
      <alignment horizontal="center"/>
      <protection/>
    </xf>
    <xf numFmtId="164" fontId="0" fillId="6" borderId="0" xfId="0" applyFill="1" applyBorder="1" applyAlignment="1" applyProtection="1">
      <alignment horizontal="center" vertical="center"/>
      <protection locked="0"/>
    </xf>
    <xf numFmtId="164" fontId="0" fillId="7" borderId="1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8" borderId="1" xfId="0" applyFont="1" applyFill="1" applyBorder="1" applyAlignment="1" applyProtection="1">
      <alignment horizontal="center" vertical="center"/>
      <protection/>
    </xf>
    <xf numFmtId="165" fontId="2" fillId="8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8" fillId="0" borderId="1" xfId="0" applyFont="1" applyBorder="1" applyAlignment="1" applyProtection="1">
      <alignment horizontal="center" vertical="center"/>
      <protection/>
    </xf>
    <xf numFmtId="164" fontId="8" fillId="0" borderId="1" xfId="0" applyFont="1" applyBorder="1" applyAlignment="1" applyProtection="1">
      <alignment horizontal="center"/>
      <protection/>
    </xf>
    <xf numFmtId="166" fontId="2" fillId="8" borderId="1" xfId="0" applyNumberFormat="1" applyFont="1" applyFill="1" applyBorder="1" applyAlignment="1" applyProtection="1">
      <alignment horizontal="center" vertical="center"/>
      <protection/>
    </xf>
    <xf numFmtId="164" fontId="0" fillId="9" borderId="1" xfId="0" applyFont="1" applyFill="1" applyBorder="1" applyAlignment="1" applyProtection="1">
      <alignment horizontal="center" vertical="center"/>
      <protection locked="0"/>
    </xf>
    <xf numFmtId="164" fontId="0" fillId="9" borderId="1" xfId="0" applyFont="1" applyFill="1" applyBorder="1" applyAlignment="1" applyProtection="1">
      <alignment horizontal="center"/>
      <protection locked="0"/>
    </xf>
    <xf numFmtId="164" fontId="9" fillId="0" borderId="1" xfId="0" applyFont="1" applyBorder="1" applyAlignment="1">
      <alignment horizontal="center" vertical="center" wrapText="1"/>
    </xf>
    <xf numFmtId="167" fontId="0" fillId="9" borderId="1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11" fillId="1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9" fontId="7" fillId="9" borderId="1" xfId="0" applyNumberFormat="1" applyFont="1" applyFill="1" applyBorder="1" applyAlignment="1" applyProtection="1">
      <alignment horizontal="center" vertical="center"/>
      <protection locked="0"/>
    </xf>
    <xf numFmtId="168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6" fontId="13" fillId="8" borderId="1" xfId="0" applyNumberFormat="1" applyFont="1" applyFill="1" applyBorder="1" applyAlignment="1">
      <alignment horizontal="center" wrapText="1"/>
    </xf>
    <xf numFmtId="165" fontId="13" fillId="8" borderId="1" xfId="0" applyNumberFormat="1" applyFont="1" applyFill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7" fontId="0" fillId="9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 vertical="center"/>
      <protection/>
    </xf>
    <xf numFmtId="164" fontId="8" fillId="6" borderId="0" xfId="0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Alignment="1">
      <alignment/>
    </xf>
    <xf numFmtId="166" fontId="14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15" fillId="9" borderId="1" xfId="0" applyNumberFormat="1" applyFont="1" applyFill="1" applyBorder="1" applyAlignment="1" applyProtection="1">
      <alignment horizontal="center" vertical="center"/>
      <protection locked="0"/>
    </xf>
    <xf numFmtId="168" fontId="2" fillId="9" borderId="1" xfId="0" applyNumberFormat="1" applyFont="1" applyFill="1" applyBorder="1" applyAlignment="1" applyProtection="1">
      <alignment/>
      <protection locked="0"/>
    </xf>
    <xf numFmtId="166" fontId="2" fillId="9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/>
    </xf>
    <xf numFmtId="168" fontId="2" fillId="6" borderId="1" xfId="0" applyNumberFormat="1" applyFont="1" applyFill="1" applyBorder="1" applyAlignment="1" applyProtection="1">
      <alignment/>
      <protection/>
    </xf>
    <xf numFmtId="170" fontId="2" fillId="0" borderId="1" xfId="0" applyNumberFormat="1" applyFont="1" applyBorder="1" applyAlignment="1" applyProtection="1">
      <alignment/>
      <protection/>
    </xf>
    <xf numFmtId="171" fontId="2" fillId="0" borderId="1" xfId="0" applyNumberFormat="1" applyFont="1" applyBorder="1" applyAlignment="1" applyProtection="1">
      <alignment/>
      <protection/>
    </xf>
    <xf numFmtId="168" fontId="6" fillId="0" borderId="1" xfId="0" applyNumberFormat="1" applyFont="1" applyBorder="1" applyAlignment="1" applyProtection="1">
      <alignment horizontal="center"/>
      <protection/>
    </xf>
    <xf numFmtId="166" fontId="14" fillId="0" borderId="0" xfId="0" applyNumberFormat="1" applyFont="1" applyAlignment="1">
      <alignment horizontal="center"/>
    </xf>
    <xf numFmtId="164" fontId="8" fillId="0" borderId="2" xfId="0" applyFont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8" fillId="0" borderId="3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/>
      <protection/>
    </xf>
    <xf numFmtId="171" fontId="0" fillId="9" borderId="1" xfId="0" applyNumberFormat="1" applyFont="1" applyFill="1" applyBorder="1" applyAlignment="1" applyProtection="1">
      <alignment horizontal="center"/>
      <protection locked="0"/>
    </xf>
    <xf numFmtId="172" fontId="0" fillId="9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/>
    </xf>
    <xf numFmtId="164" fontId="8" fillId="0" borderId="2" xfId="0" applyFont="1" applyBorder="1" applyAlignment="1" applyProtection="1">
      <alignment horizontal="left" vertical="center"/>
      <protection/>
    </xf>
    <xf numFmtId="164" fontId="16" fillId="0" borderId="4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1" xfId="0" applyFont="1" applyBorder="1" applyAlignment="1" applyProtection="1">
      <alignment horizontal="center"/>
      <protection locked="0"/>
    </xf>
    <xf numFmtId="164" fontId="0" fillId="6" borderId="0" xfId="0" applyFill="1" applyBorder="1" applyAlignment="1" applyProtection="1">
      <alignment horizontal="center"/>
      <protection locked="0"/>
    </xf>
    <xf numFmtId="164" fontId="8" fillId="0" borderId="2" xfId="0" applyFont="1" applyBorder="1" applyAlignment="1" applyProtection="1">
      <alignment horizontal="left"/>
      <protection/>
    </xf>
    <xf numFmtId="164" fontId="8" fillId="0" borderId="2" xfId="0" applyFont="1" applyBorder="1" applyAlignment="1" applyProtection="1">
      <alignment/>
      <protection/>
    </xf>
    <xf numFmtId="164" fontId="8" fillId="0" borderId="3" xfId="0" applyFont="1" applyBorder="1" applyAlignment="1" applyProtection="1">
      <alignment/>
      <protection/>
    </xf>
    <xf numFmtId="164" fontId="8" fillId="0" borderId="5" xfId="0" applyFont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 vertical="center"/>
      <protection/>
    </xf>
    <xf numFmtId="164" fontId="0" fillId="9" borderId="5" xfId="0" applyFont="1" applyFill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4" fontId="15" fillId="8" borderId="1" xfId="0" applyFont="1" applyFill="1" applyBorder="1" applyAlignment="1" applyProtection="1">
      <alignment horizontal="center" vertical="center"/>
      <protection/>
    </xf>
    <xf numFmtId="164" fontId="4" fillId="8" borderId="1" xfId="0" applyFont="1" applyFill="1" applyBorder="1" applyAlignment="1" applyProtection="1">
      <alignment horizontal="center" vertical="center"/>
      <protection/>
    </xf>
    <xf numFmtId="164" fontId="4" fillId="6" borderId="0" xfId="0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 applyProtection="1">
      <alignment/>
      <protection/>
    </xf>
    <xf numFmtId="167" fontId="4" fillId="8" borderId="1" xfId="0" applyNumberFormat="1" applyFont="1" applyFill="1" applyBorder="1" applyAlignment="1" applyProtection="1">
      <alignment horizontal="center" vertical="center"/>
      <protection/>
    </xf>
    <xf numFmtId="167" fontId="4" fillId="8" borderId="1" xfId="0" applyNumberFormat="1" applyFont="1" applyFill="1" applyBorder="1" applyAlignment="1" applyProtection="1">
      <alignment horizontal="center"/>
      <protection/>
    </xf>
    <xf numFmtId="164" fontId="4" fillId="6" borderId="1" xfId="0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 vertical="center"/>
    </xf>
    <xf numFmtId="164" fontId="0" fillId="6" borderId="0" xfId="0" applyFont="1" applyFill="1" applyBorder="1" applyAlignment="1">
      <alignment horizontal="center" vertical="center"/>
    </xf>
    <xf numFmtId="164" fontId="2" fillId="0" borderId="1" xfId="0" applyFont="1" applyBorder="1" applyAlignment="1" applyProtection="1">
      <alignment/>
      <protection/>
    </xf>
    <xf numFmtId="167" fontId="8" fillId="8" borderId="1" xfId="0" applyNumberFormat="1" applyFont="1" applyFill="1" applyBorder="1" applyAlignment="1" applyProtection="1">
      <alignment horizontal="center"/>
      <protection/>
    </xf>
    <xf numFmtId="167" fontId="15" fillId="11" borderId="1" xfId="0" applyNumberFormat="1" applyFont="1" applyFill="1" applyBorder="1" applyAlignment="1" applyProtection="1">
      <alignment horizontal="center"/>
      <protection locked="0"/>
    </xf>
    <xf numFmtId="167" fontId="15" fillId="6" borderId="0" xfId="0" applyNumberFormat="1" applyFont="1" applyFill="1" applyBorder="1" applyAlignment="1" applyProtection="1">
      <alignment horizontal="center" vertical="center"/>
      <protection locked="0"/>
    </xf>
    <xf numFmtId="167" fontId="8" fillId="8" borderId="1" xfId="0" applyNumberFormat="1" applyFont="1" applyFill="1" applyBorder="1" applyAlignment="1" applyProtection="1">
      <alignment horizontal="center" vertical="center"/>
      <protection/>
    </xf>
    <xf numFmtId="164" fontId="0" fillId="6" borderId="0" xfId="0" applyFont="1" applyFill="1" applyBorder="1" applyAlignment="1">
      <alignment horizontal="center"/>
    </xf>
    <xf numFmtId="164" fontId="17" fillId="8" borderId="1" xfId="0" applyFont="1" applyFill="1" applyBorder="1" applyAlignment="1" applyProtection="1">
      <alignment/>
      <protection/>
    </xf>
    <xf numFmtId="164" fontId="4" fillId="8" borderId="1" xfId="0" applyFont="1" applyFill="1" applyBorder="1" applyAlignment="1" applyProtection="1">
      <alignment horizontal="center"/>
      <protection/>
    </xf>
    <xf numFmtId="171" fontId="4" fillId="8" borderId="1" xfId="0" applyNumberFormat="1" applyFont="1" applyFill="1" applyBorder="1" applyAlignment="1" applyProtection="1">
      <alignment horizontal="center"/>
      <protection/>
    </xf>
    <xf numFmtId="167" fontId="0" fillId="8" borderId="1" xfId="0" applyNumberFormat="1" applyFont="1" applyFill="1" applyBorder="1" applyAlignment="1" applyProtection="1">
      <alignment horizontal="center"/>
      <protection/>
    </xf>
    <xf numFmtId="167" fontId="15" fillId="9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justify" vertical="center"/>
      <protection/>
    </xf>
    <xf numFmtId="168" fontId="4" fillId="9" borderId="1" xfId="0" applyNumberFormat="1" applyFont="1" applyFill="1" applyBorder="1" applyAlignment="1" applyProtection="1">
      <alignment horizontal="center" vertical="center"/>
      <protection locked="0"/>
    </xf>
    <xf numFmtId="168" fontId="4" fillId="8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9" fillId="6" borderId="0" xfId="0" applyFont="1" applyFill="1" applyBorder="1" applyAlignment="1">
      <alignment horizontal="center" vertical="center" wrapText="1"/>
    </xf>
    <xf numFmtId="164" fontId="8" fillId="0" borderId="1" xfId="0" applyFont="1" applyBorder="1" applyAlignment="1" applyProtection="1">
      <alignment horizontal="left" vertical="center"/>
      <protection/>
    </xf>
    <xf numFmtId="174" fontId="8" fillId="0" borderId="0" xfId="0" applyNumberFormat="1" applyFont="1" applyBorder="1" applyAlignment="1" applyProtection="1">
      <alignment horizontal="center" vertical="center"/>
      <protection/>
    </xf>
    <xf numFmtId="164" fontId="0" fillId="6" borderId="0" xfId="0" applyFont="1" applyFill="1" applyBorder="1" applyAlignment="1" applyProtection="1">
      <alignment horizontal="center"/>
      <protection locked="0"/>
    </xf>
    <xf numFmtId="164" fontId="15" fillId="0" borderId="1" xfId="0" applyFont="1" applyBorder="1" applyAlignment="1" applyProtection="1">
      <alignment horizontal="right" vertical="center"/>
      <protection/>
    </xf>
    <xf numFmtId="168" fontId="7" fillId="8" borderId="1" xfId="0" applyNumberFormat="1" applyFont="1" applyFill="1" applyBorder="1" applyAlignment="1" applyProtection="1">
      <alignment horizontal="center" vertical="center"/>
      <protection/>
    </xf>
    <xf numFmtId="168" fontId="6" fillId="8" borderId="1" xfId="0" applyNumberFormat="1" applyFont="1" applyFill="1" applyBorder="1" applyAlignment="1" applyProtection="1">
      <alignment/>
      <protection locked="0"/>
    </xf>
    <xf numFmtId="164" fontId="0" fillId="8" borderId="0" xfId="0" applyFill="1" applyAlignment="1">
      <alignment/>
    </xf>
    <xf numFmtId="164" fontId="3" fillId="8" borderId="0" xfId="0" applyFont="1" applyFill="1" applyAlignment="1">
      <alignment/>
    </xf>
    <xf numFmtId="164" fontId="16" fillId="0" borderId="1" xfId="0" applyFont="1" applyBorder="1" applyAlignment="1" applyProtection="1">
      <alignment horizontal="center" vertical="center"/>
      <protection/>
    </xf>
    <xf numFmtId="168" fontId="16" fillId="8" borderId="1" xfId="0" applyNumberFormat="1" applyFont="1" applyFill="1" applyBorder="1" applyAlignment="1" applyProtection="1">
      <alignment horizontal="center" vertical="center"/>
      <protection/>
    </xf>
    <xf numFmtId="175" fontId="7" fillId="6" borderId="0" xfId="0" applyNumberFormat="1" applyFont="1" applyFill="1" applyBorder="1" applyAlignment="1" applyProtection="1">
      <alignment horizontal="center" vertical="center"/>
      <protection/>
    </xf>
    <xf numFmtId="176" fontId="6" fillId="8" borderId="1" xfId="0" applyNumberFormat="1" applyFont="1" applyFill="1" applyBorder="1" applyAlignment="1" applyProtection="1">
      <alignment horizontal="center" vertical="center"/>
      <protection/>
    </xf>
    <xf numFmtId="168" fontId="2" fillId="6" borderId="1" xfId="0" applyNumberFormat="1" applyFont="1" applyFill="1" applyBorder="1" applyAlignment="1" applyProtection="1">
      <alignment horizontal="center" vertical="center"/>
      <protection/>
    </xf>
    <xf numFmtId="171" fontId="6" fillId="8" borderId="1" xfId="0" applyNumberFormat="1" applyFont="1" applyFill="1" applyBorder="1" applyAlignment="1" applyProtection="1">
      <alignment horizontal="center"/>
      <protection/>
    </xf>
    <xf numFmtId="168" fontId="6" fillId="8" borderId="1" xfId="0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8" fontId="16" fillId="6" borderId="0" xfId="0" applyNumberFormat="1" applyFont="1" applyFill="1" applyBorder="1" applyAlignment="1" applyProtection="1">
      <alignment horizontal="center" vertical="center"/>
      <protection/>
    </xf>
    <xf numFmtId="168" fontId="6" fillId="6" borderId="1" xfId="0" applyNumberFormat="1" applyFont="1" applyFill="1" applyBorder="1" applyAlignment="1" applyProtection="1">
      <alignment/>
      <protection/>
    </xf>
    <xf numFmtId="165" fontId="2" fillId="6" borderId="0" xfId="0" applyNumberFormat="1" applyFont="1" applyFill="1" applyBorder="1" applyAlignment="1" applyProtection="1">
      <alignment horizontal="center"/>
      <protection/>
    </xf>
    <xf numFmtId="165" fontId="3" fillId="6" borderId="0" xfId="0" applyNumberFormat="1" applyFont="1" applyFill="1" applyBorder="1" applyAlignment="1" applyProtection="1">
      <alignment/>
      <protection/>
    </xf>
    <xf numFmtId="165" fontId="2" fillId="6" borderId="0" xfId="0" applyNumberFormat="1" applyFont="1" applyFill="1" applyBorder="1" applyAlignment="1" applyProtection="1">
      <alignment/>
      <protection/>
    </xf>
    <xf numFmtId="164" fontId="4" fillId="0" borderId="1" xfId="0" applyFont="1" applyBorder="1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center" vertical="center"/>
      <protection locked="0"/>
    </xf>
    <xf numFmtId="164" fontId="2" fillId="6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0" fillId="6" borderId="0" xfId="0" applyFont="1" applyFill="1" applyBorder="1" applyAlignment="1" applyProtection="1">
      <alignment horizontal="center" vertical="center"/>
      <protection locked="0"/>
    </xf>
    <xf numFmtId="168" fontId="2" fillId="6" borderId="0" xfId="0" applyNumberFormat="1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horizontal="left" vertical="top"/>
      <protection locked="0"/>
    </xf>
    <xf numFmtId="164" fontId="0" fillId="6" borderId="0" xfId="0" applyFont="1" applyFill="1" applyBorder="1" applyAlignment="1" applyProtection="1">
      <alignment horizontal="left" vertical="top"/>
      <protection locked="0"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 horizontal="center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  <cellStyle name="Sem título10" xfId="21"/>
    <cellStyle name="Sem título11" xfId="22"/>
    <cellStyle name="Sem título2" xfId="23"/>
    <cellStyle name="Sem título3" xfId="24"/>
    <cellStyle name="Sem título5" xfId="25"/>
    <cellStyle name="Sem título6" xfId="26"/>
    <cellStyle name="Sem título7" xfId="27"/>
    <cellStyle name="Sem título9" xfId="28"/>
  </cellStyles>
  <dxfs count="7">
    <dxf>
      <border/>
    </dxf>
    <dxf>
      <font>
        <b/>
        <i/>
        <u val="single"/>
      </font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969696"/>
          <bgColor rgb="FF94BD5E"/>
        </patternFill>
      </fill>
      <border/>
    </dxf>
    <dxf>
      <fill>
        <patternFill patternType="solid">
          <fgColor rgb="FFFF3333"/>
          <bgColor rgb="FFFF3366"/>
        </patternFill>
      </fill>
      <border/>
    </dxf>
    <dxf>
      <fill>
        <patternFill patternType="solid">
          <fgColor rgb="FFFF3366"/>
          <bgColor rgb="FFFF3333"/>
        </patternFill>
      </fill>
      <border/>
    </dxf>
    <dxf>
      <fill>
        <patternFill patternType="solid">
          <fgColor rgb="FFFF3333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3333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0</xdr:row>
      <xdr:rowOff>47625</xdr:rowOff>
    </xdr:from>
    <xdr:to>
      <xdr:col>1</xdr:col>
      <xdr:colOff>1352550</xdr:colOff>
      <xdr:row>1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1334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="110" zoomScaleNormal="110" workbookViewId="0" topLeftCell="A13">
      <selection activeCell="T37" sqref="T37"/>
    </sheetView>
  </sheetViews>
  <sheetFormatPr defaultColWidth="12.57421875" defaultRowHeight="17.25" customHeight="1"/>
  <cols>
    <col min="1" max="1" width="3.140625" style="1" customWidth="1"/>
    <col min="2" max="2" width="27.421875" style="0" customWidth="1"/>
    <col min="3" max="3" width="13.421875" style="0" customWidth="1"/>
    <col min="4" max="4" width="3.00390625" style="0" customWidth="1"/>
    <col min="5" max="5" width="10.140625" style="0" customWidth="1"/>
    <col min="6" max="6" width="3.00390625" style="0" customWidth="1"/>
    <col min="7" max="7" width="11.8515625" style="1" customWidth="1"/>
    <col min="8" max="8" width="5.8515625" style="1" customWidth="1"/>
    <col min="9" max="9" width="5.57421875" style="1" customWidth="1"/>
    <col min="10" max="10" width="2.00390625" style="2" customWidth="1"/>
    <col min="11" max="12" width="9.421875" style="3" customWidth="1"/>
    <col min="13" max="13" width="4.421875" style="3" customWidth="1"/>
    <col min="14" max="14" width="6.140625" style="3" customWidth="1"/>
    <col min="15" max="15" width="9.8515625" style="4" customWidth="1"/>
    <col min="16" max="16" width="9.28125" style="4" customWidth="1"/>
    <col min="17" max="17" width="6.140625" style="3" customWidth="1"/>
    <col min="18" max="18" width="7.421875" style="5" customWidth="1"/>
    <col min="19" max="19" width="9.00390625" style="3" customWidth="1"/>
    <col min="20" max="20" width="8.7109375" style="3" customWidth="1"/>
    <col min="21" max="21" width="9.28125" style="3" customWidth="1"/>
    <col min="22" max="23" width="0" style="0" hidden="1" customWidth="1"/>
    <col min="24" max="24" width="0" style="6" hidden="1" customWidth="1"/>
    <col min="25" max="27" width="0" style="0" hidden="1" customWidth="1"/>
    <col min="28" max="16384" width="11.57421875" style="0" customWidth="1"/>
  </cols>
  <sheetData>
    <row r="1" spans="1:20" ht="17.25" customHeight="1">
      <c r="A1" s="7"/>
      <c r="B1" s="8" t="s">
        <v>0</v>
      </c>
      <c r="C1" s="9" t="s">
        <v>1</v>
      </c>
      <c r="D1" s="9"/>
      <c r="E1" s="9"/>
      <c r="F1" s="9"/>
      <c r="G1" s="9"/>
      <c r="H1" s="9"/>
      <c r="I1" s="9"/>
      <c r="J1" s="10"/>
      <c r="L1" s="11" t="s">
        <v>2</v>
      </c>
      <c r="M1" s="11"/>
      <c r="N1" s="11"/>
      <c r="O1" s="11"/>
      <c r="P1" s="11"/>
      <c r="Q1" s="11"/>
      <c r="R1" s="11"/>
      <c r="S1" s="11"/>
      <c r="T1" s="11"/>
    </row>
    <row r="2" spans="1:20" ht="21" customHeight="1">
      <c r="A2" s="12">
        <v>1</v>
      </c>
      <c r="B2" s="8"/>
      <c r="C2" s="9"/>
      <c r="D2" s="9"/>
      <c r="E2" s="9"/>
      <c r="F2" s="9"/>
      <c r="G2" s="9"/>
      <c r="H2" s="9"/>
      <c r="I2" s="9"/>
      <c r="J2" s="13"/>
      <c r="L2" s="11"/>
      <c r="M2" s="11"/>
      <c r="N2" s="11"/>
      <c r="O2" s="11"/>
      <c r="P2" s="11"/>
      <c r="Q2" s="11"/>
      <c r="R2" s="11"/>
      <c r="S2" s="11"/>
      <c r="T2" s="11"/>
    </row>
    <row r="3" spans="1:17" ht="17.25" customHeight="1">
      <c r="A3" s="12">
        <v>2</v>
      </c>
      <c r="B3" s="14" t="s">
        <v>3</v>
      </c>
      <c r="C3" s="14"/>
      <c r="D3" s="14"/>
      <c r="E3" s="14"/>
      <c r="F3" s="14"/>
      <c r="G3" s="14"/>
      <c r="H3" s="15"/>
      <c r="I3" s="15"/>
      <c r="K3" s="16"/>
      <c r="L3" s="16"/>
      <c r="M3" s="16"/>
      <c r="N3" s="16"/>
      <c r="O3" s="17" t="s">
        <v>4</v>
      </c>
      <c r="P3" s="17" t="s">
        <v>5</v>
      </c>
      <c r="Q3" s="17"/>
    </row>
    <row r="4" spans="1:17" ht="17.25" customHeight="1">
      <c r="A4" s="12">
        <v>3</v>
      </c>
      <c r="B4" s="18" t="s">
        <v>6</v>
      </c>
      <c r="C4" s="19" t="s">
        <v>4</v>
      </c>
      <c r="D4" s="19" t="s">
        <v>5</v>
      </c>
      <c r="E4" s="19"/>
      <c r="F4" s="19"/>
      <c r="G4" s="20" t="s">
        <v>7</v>
      </c>
      <c r="H4" s="15"/>
      <c r="I4" s="15"/>
      <c r="K4" s="16"/>
      <c r="L4" s="16"/>
      <c r="M4" s="16"/>
      <c r="N4" s="16"/>
      <c r="O4" s="21">
        <f>C5</f>
        <v>0</v>
      </c>
      <c r="P4" s="21">
        <f>D5</f>
        <v>0</v>
      </c>
      <c r="Q4" s="21"/>
    </row>
    <row r="5" spans="1:21" ht="25.5" customHeight="1">
      <c r="A5" s="12">
        <v>4</v>
      </c>
      <c r="B5" s="18"/>
      <c r="C5" s="22"/>
      <c r="D5" s="22"/>
      <c r="E5" s="22"/>
      <c r="F5" s="22"/>
      <c r="G5" s="23"/>
      <c r="H5" s="15"/>
      <c r="I5" s="15"/>
      <c r="K5" s="24" t="s">
        <v>8</v>
      </c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0" ht="17.25" customHeight="1">
      <c r="A6" s="12">
        <v>6</v>
      </c>
      <c r="B6" s="20" t="s">
        <v>9</v>
      </c>
      <c r="C6" s="25"/>
      <c r="G6"/>
      <c r="H6" s="15"/>
      <c r="I6" s="15"/>
      <c r="K6" s="26"/>
      <c r="L6" s="27"/>
      <c r="M6" s="28" t="s">
        <v>10</v>
      </c>
      <c r="N6" s="28"/>
      <c r="O6" s="28"/>
      <c r="P6" s="28"/>
      <c r="Q6" s="28"/>
      <c r="R6" s="29"/>
      <c r="S6" s="4"/>
      <c r="T6" s="4"/>
    </row>
    <row r="7" spans="1:21" ht="20.25" customHeight="1">
      <c r="A7" s="12">
        <v>7</v>
      </c>
      <c r="B7" s="19" t="s">
        <v>11</v>
      </c>
      <c r="C7" s="25"/>
      <c r="D7" s="19" t="s">
        <v>12</v>
      </c>
      <c r="E7" s="19"/>
      <c r="F7" s="19"/>
      <c r="G7" s="30">
        <v>2</v>
      </c>
      <c r="H7" s="15"/>
      <c r="I7" s="15"/>
      <c r="K7" s="31" t="s">
        <v>13</v>
      </c>
      <c r="L7" s="32" t="s">
        <v>14</v>
      </c>
      <c r="M7" s="33" t="s">
        <v>15</v>
      </c>
      <c r="N7" s="34" t="s">
        <v>16</v>
      </c>
      <c r="O7" s="34" t="s">
        <v>17</v>
      </c>
      <c r="P7" s="34" t="s">
        <v>18</v>
      </c>
      <c r="Q7" s="34" t="s">
        <v>19</v>
      </c>
      <c r="R7" s="35" t="s">
        <v>20</v>
      </c>
      <c r="S7" s="36" t="s">
        <v>21</v>
      </c>
      <c r="T7" s="36" t="s">
        <v>21</v>
      </c>
      <c r="U7" s="37" t="s">
        <v>22</v>
      </c>
    </row>
    <row r="8" spans="1:25" ht="15.75" customHeight="1">
      <c r="A8" s="12">
        <v>8</v>
      </c>
      <c r="B8" s="20" t="s">
        <v>23</v>
      </c>
      <c r="C8" s="38"/>
      <c r="D8" s="39"/>
      <c r="G8" s="40"/>
      <c r="H8" s="40"/>
      <c r="I8" s="40"/>
      <c r="J8" s="41"/>
      <c r="T8" s="42"/>
      <c r="X8" s="43">
        <v>41</v>
      </c>
      <c r="Y8" s="44">
        <v>1.29</v>
      </c>
    </row>
    <row r="9" spans="1:27" ht="17.25" customHeight="1">
      <c r="A9" s="12">
        <v>9</v>
      </c>
      <c r="B9" s="20" t="s">
        <v>24</v>
      </c>
      <c r="C9" s="45"/>
      <c r="D9" s="45"/>
      <c r="E9" s="45"/>
      <c r="F9" s="45"/>
      <c r="G9" s="45"/>
      <c r="H9" s="15"/>
      <c r="I9" s="15"/>
      <c r="K9" s="46"/>
      <c r="L9" s="46"/>
      <c r="M9" s="47"/>
      <c r="N9" s="48">
        <f aca="true" t="shared" si="0" ref="N9:N35">IF(M9&gt;0,LOOKUP(M9,$X$8:$X$37,$Y$8:$Y$37),"")</f>
        <v>0</v>
      </c>
      <c r="O9" s="49">
        <f aca="true" t="shared" si="1" ref="O9:O35">IF(M9&gt;0,K9/N9,0)</f>
        <v>0</v>
      </c>
      <c r="P9" s="49">
        <f aca="true" t="shared" si="2" ref="P9:P35">IF(U9&gt;0,O9,0)</f>
        <v>0</v>
      </c>
      <c r="Q9" s="50">
        <f aca="true" t="shared" si="3" ref="Q9:Q35">IF(L9&gt;0,L9/O9,0)</f>
        <v>0</v>
      </c>
      <c r="R9" s="48">
        <f aca="true" t="shared" si="4" ref="R9:R35">IF(Q9&lt;($G$7-$G$12),"Incorreta","Correta")</f>
        <v>0</v>
      </c>
      <c r="S9" s="51">
        <f aca="true" t="shared" si="5" ref="S9:S35">IF(R9="Correta",$G$12-(($G$12+Q9)-$G$7),"")</f>
        <v>0</v>
      </c>
      <c r="T9" s="51">
        <f aca="true" t="shared" si="6" ref="T9:T35">IF(S9&lt;0,0,AA9)</f>
        <v>0</v>
      </c>
      <c r="U9" s="52">
        <f aca="true" t="shared" si="7" ref="U9:U35">IF(T9&gt;$G$12,0,(T9*O9))</f>
        <v>0</v>
      </c>
      <c r="X9" s="53">
        <v>42</v>
      </c>
      <c r="Y9" s="44">
        <v>1.26</v>
      </c>
      <c r="Z9" t="e">
        <f aca="true" t="shared" si="8" ref="Z9:Z35">ROUNDDOWN(S9,4)</f>
        <v>#VALUE!</v>
      </c>
      <c r="AA9">
        <f aca="true" t="shared" si="9" ref="AA9:AA35">IF(S9="",0,Z9)</f>
        <v>0</v>
      </c>
    </row>
    <row r="10" spans="1:27" ht="17.25" customHeight="1">
      <c r="A10" s="12">
        <v>10</v>
      </c>
      <c r="B10" s="54" t="s">
        <v>25</v>
      </c>
      <c r="C10" s="19" t="s">
        <v>26</v>
      </c>
      <c r="D10" s="19"/>
      <c r="E10" s="22"/>
      <c r="F10" s="22"/>
      <c r="G10" s="22"/>
      <c r="H10" s="55"/>
      <c r="I10" s="15"/>
      <c r="K10" s="46"/>
      <c r="L10" s="46"/>
      <c r="M10" s="47"/>
      <c r="N10" s="48">
        <f t="shared" si="0"/>
        <v>0</v>
      </c>
      <c r="O10" s="49">
        <f t="shared" si="1"/>
        <v>0</v>
      </c>
      <c r="P10" s="49">
        <f t="shared" si="2"/>
        <v>0</v>
      </c>
      <c r="Q10" s="50">
        <f t="shared" si="3"/>
        <v>0</v>
      </c>
      <c r="R10" s="48">
        <f t="shared" si="4"/>
        <v>0</v>
      </c>
      <c r="S10" s="51">
        <f t="shared" si="5"/>
        <v>0</v>
      </c>
      <c r="T10" s="51">
        <f t="shared" si="6"/>
        <v>0</v>
      </c>
      <c r="U10" s="52">
        <f t="shared" si="7"/>
        <v>0</v>
      </c>
      <c r="X10" s="53">
        <v>43</v>
      </c>
      <c r="Y10" s="44">
        <v>1.23</v>
      </c>
      <c r="Z10" t="e">
        <f t="shared" si="8"/>
        <v>#VALUE!</v>
      </c>
      <c r="AA10">
        <f t="shared" si="9"/>
        <v>0</v>
      </c>
    </row>
    <row r="11" spans="1:27" ht="17.25" customHeight="1">
      <c r="A11" s="12">
        <v>11</v>
      </c>
      <c r="B11" s="56" t="s">
        <v>27</v>
      </c>
      <c r="C11" s="56"/>
      <c r="D11" s="56"/>
      <c r="E11" s="56"/>
      <c r="F11" s="57"/>
      <c r="G11" s="23"/>
      <c r="H11" s="55"/>
      <c r="I11" s="15"/>
      <c r="K11" s="46"/>
      <c r="L11" s="46"/>
      <c r="M11" s="47"/>
      <c r="N11" s="48">
        <f t="shared" si="0"/>
        <v>0</v>
      </c>
      <c r="O11" s="49">
        <f t="shared" si="1"/>
        <v>0</v>
      </c>
      <c r="P11" s="49">
        <f t="shared" si="2"/>
        <v>0</v>
      </c>
      <c r="Q11" s="50">
        <f t="shared" si="3"/>
        <v>0</v>
      </c>
      <c r="R11" s="48">
        <f t="shared" si="4"/>
        <v>0</v>
      </c>
      <c r="S11" s="51">
        <f t="shared" si="5"/>
        <v>0</v>
      </c>
      <c r="T11" s="51">
        <f t="shared" si="6"/>
        <v>0</v>
      </c>
      <c r="U11" s="52">
        <f t="shared" si="7"/>
        <v>0</v>
      </c>
      <c r="X11" s="53">
        <v>44</v>
      </c>
      <c r="Y11" s="44">
        <v>1.2</v>
      </c>
      <c r="Z11" t="e">
        <f t="shared" si="8"/>
        <v>#VALUE!</v>
      </c>
      <c r="AA11">
        <f t="shared" si="9"/>
        <v>0</v>
      </c>
    </row>
    <row r="12" spans="1:27" ht="17.25" customHeight="1">
      <c r="A12" s="12">
        <v>12</v>
      </c>
      <c r="B12" s="58" t="s">
        <v>28</v>
      </c>
      <c r="C12" s="59"/>
      <c r="D12" s="59"/>
      <c r="E12" s="60">
        <v>1</v>
      </c>
      <c r="F12" s="60"/>
      <c r="G12" s="61">
        <f>ROUNDDOWN(E12*C12,4)</f>
        <v>0</v>
      </c>
      <c r="H12" s="24" t="s">
        <v>29</v>
      </c>
      <c r="I12" s="24"/>
      <c r="J12" s="10"/>
      <c r="K12" s="46"/>
      <c r="L12" s="46"/>
      <c r="M12" s="47"/>
      <c r="N12" s="48">
        <f t="shared" si="0"/>
        <v>0</v>
      </c>
      <c r="O12" s="49">
        <f t="shared" si="1"/>
        <v>0</v>
      </c>
      <c r="P12" s="49">
        <f t="shared" si="2"/>
        <v>0</v>
      </c>
      <c r="Q12" s="50">
        <f t="shared" si="3"/>
        <v>0</v>
      </c>
      <c r="R12" s="48">
        <f t="shared" si="4"/>
        <v>0</v>
      </c>
      <c r="S12" s="51">
        <f t="shared" si="5"/>
        <v>0</v>
      </c>
      <c r="T12" s="51">
        <f t="shared" si="6"/>
        <v>0</v>
      </c>
      <c r="U12" s="52">
        <f t="shared" si="7"/>
        <v>0</v>
      </c>
      <c r="X12" s="53">
        <v>45</v>
      </c>
      <c r="Y12" s="44">
        <v>1.18</v>
      </c>
      <c r="Z12" t="e">
        <f t="shared" si="8"/>
        <v>#VALUE!</v>
      </c>
      <c r="AA12">
        <f t="shared" si="9"/>
        <v>0</v>
      </c>
    </row>
    <row r="13" spans="1:27" ht="17.25" customHeight="1">
      <c r="A13" s="12">
        <v>13</v>
      </c>
      <c r="B13" s="18" t="s">
        <v>30</v>
      </c>
      <c r="C13" s="18"/>
      <c r="D13" s="18" t="s">
        <v>31</v>
      </c>
      <c r="E13" s="18"/>
      <c r="F13" s="18"/>
      <c r="G13" s="18"/>
      <c r="H13" s="24"/>
      <c r="I13" s="24"/>
      <c r="J13" s="10"/>
      <c r="K13" s="46"/>
      <c r="L13" s="46"/>
      <c r="M13" s="47"/>
      <c r="N13" s="48">
        <f t="shared" si="0"/>
        <v>0</v>
      </c>
      <c r="O13" s="49">
        <f t="shared" si="1"/>
        <v>0</v>
      </c>
      <c r="P13" s="49">
        <f t="shared" si="2"/>
        <v>0</v>
      </c>
      <c r="Q13" s="50">
        <f t="shared" si="3"/>
        <v>0</v>
      </c>
      <c r="R13" s="48">
        <f t="shared" si="4"/>
        <v>0</v>
      </c>
      <c r="S13" s="51">
        <f t="shared" si="5"/>
        <v>0</v>
      </c>
      <c r="T13" s="51">
        <f t="shared" si="6"/>
        <v>0</v>
      </c>
      <c r="U13" s="52">
        <f t="shared" si="7"/>
        <v>0</v>
      </c>
      <c r="X13" s="53">
        <v>46</v>
      </c>
      <c r="Y13" s="44">
        <v>1.15</v>
      </c>
      <c r="Z13" t="e">
        <f t="shared" si="8"/>
        <v>#VALUE!</v>
      </c>
      <c r="AA13">
        <f t="shared" si="9"/>
        <v>0</v>
      </c>
    </row>
    <row r="14" spans="1:27" ht="17.25" customHeight="1">
      <c r="A14" s="12">
        <v>14</v>
      </c>
      <c r="B14" s="62" t="s">
        <v>32</v>
      </c>
      <c r="C14" s="62"/>
      <c r="D14" s="63"/>
      <c r="E14" s="64" t="s">
        <v>33</v>
      </c>
      <c r="F14" s="63"/>
      <c r="G14" s="64" t="s">
        <v>34</v>
      </c>
      <c r="H14" s="65"/>
      <c r="I14" s="65"/>
      <c r="J14" s="66"/>
      <c r="K14" s="46"/>
      <c r="L14" s="46"/>
      <c r="M14" s="46"/>
      <c r="N14" s="48">
        <f t="shared" si="0"/>
        <v>0</v>
      </c>
      <c r="O14" s="49">
        <f t="shared" si="1"/>
        <v>0</v>
      </c>
      <c r="P14" s="49">
        <f t="shared" si="2"/>
        <v>0</v>
      </c>
      <c r="Q14" s="50">
        <f t="shared" si="3"/>
        <v>0</v>
      </c>
      <c r="R14" s="48">
        <f t="shared" si="4"/>
        <v>0</v>
      </c>
      <c r="S14" s="51">
        <f t="shared" si="5"/>
        <v>0</v>
      </c>
      <c r="T14" s="51">
        <f t="shared" si="6"/>
        <v>0</v>
      </c>
      <c r="U14" s="52">
        <f t="shared" si="7"/>
        <v>0</v>
      </c>
      <c r="X14" s="53">
        <v>47</v>
      </c>
      <c r="Y14" s="44">
        <v>1.13</v>
      </c>
      <c r="Z14" t="e">
        <f t="shared" si="8"/>
        <v>#VALUE!</v>
      </c>
      <c r="AA14">
        <f t="shared" si="9"/>
        <v>0</v>
      </c>
    </row>
    <row r="15" spans="1:27" ht="17.25" customHeight="1">
      <c r="A15" s="12">
        <v>15</v>
      </c>
      <c r="B15" s="62" t="s">
        <v>35</v>
      </c>
      <c r="C15" s="62"/>
      <c r="D15" s="63"/>
      <c r="E15" s="64" t="s">
        <v>33</v>
      </c>
      <c r="F15" s="63"/>
      <c r="G15" s="64" t="s">
        <v>34</v>
      </c>
      <c r="H15" s="65"/>
      <c r="I15" s="65"/>
      <c r="J15" s="66"/>
      <c r="K15" s="46"/>
      <c r="L15" s="46"/>
      <c r="M15" s="46"/>
      <c r="N15" s="48">
        <f t="shared" si="0"/>
        <v>0</v>
      </c>
      <c r="O15" s="49">
        <f t="shared" si="1"/>
        <v>0</v>
      </c>
      <c r="P15" s="49">
        <f t="shared" si="2"/>
        <v>0</v>
      </c>
      <c r="Q15" s="50">
        <f t="shared" si="3"/>
        <v>0</v>
      </c>
      <c r="R15" s="48">
        <f t="shared" si="4"/>
        <v>0</v>
      </c>
      <c r="S15" s="51">
        <f t="shared" si="5"/>
        <v>0</v>
      </c>
      <c r="T15" s="51">
        <f t="shared" si="6"/>
        <v>0</v>
      </c>
      <c r="U15" s="52">
        <f t="shared" si="7"/>
        <v>0</v>
      </c>
      <c r="X15" s="53">
        <v>48</v>
      </c>
      <c r="Y15" s="44">
        <v>1.1</v>
      </c>
      <c r="Z15" t="e">
        <f t="shared" si="8"/>
        <v>#VALUE!</v>
      </c>
      <c r="AA15">
        <f t="shared" si="9"/>
        <v>0</v>
      </c>
    </row>
    <row r="16" spans="1:27" ht="17.25" customHeight="1">
      <c r="A16" s="12">
        <v>16</v>
      </c>
      <c r="B16" s="67" t="s">
        <v>36</v>
      </c>
      <c r="C16" s="67"/>
      <c r="D16" s="63"/>
      <c r="E16" s="64" t="s">
        <v>33</v>
      </c>
      <c r="F16" s="63"/>
      <c r="G16" s="64" t="s">
        <v>34</v>
      </c>
      <c r="H16" s="65"/>
      <c r="I16" s="65"/>
      <c r="J16" s="66"/>
      <c r="K16" s="46"/>
      <c r="L16" s="46"/>
      <c r="M16" s="46"/>
      <c r="N16" s="48">
        <f t="shared" si="0"/>
        <v>0</v>
      </c>
      <c r="O16" s="49">
        <f t="shared" si="1"/>
        <v>0</v>
      </c>
      <c r="P16" s="49">
        <f t="shared" si="2"/>
        <v>0</v>
      </c>
      <c r="Q16" s="50">
        <f t="shared" si="3"/>
        <v>0</v>
      </c>
      <c r="R16" s="48">
        <f t="shared" si="4"/>
        <v>0</v>
      </c>
      <c r="S16" s="51">
        <f t="shared" si="5"/>
        <v>0</v>
      </c>
      <c r="T16" s="51">
        <f t="shared" si="6"/>
        <v>0</v>
      </c>
      <c r="U16" s="52">
        <f t="shared" si="7"/>
        <v>0</v>
      </c>
      <c r="X16" s="53">
        <v>49</v>
      </c>
      <c r="Y16" s="44">
        <v>1.08</v>
      </c>
      <c r="Z16" t="e">
        <f t="shared" si="8"/>
        <v>#VALUE!</v>
      </c>
      <c r="AA16">
        <f t="shared" si="9"/>
        <v>0</v>
      </c>
    </row>
    <row r="17" spans="1:27" ht="17.25" customHeight="1">
      <c r="A17" s="12">
        <v>17</v>
      </c>
      <c r="B17" s="67" t="s">
        <v>37</v>
      </c>
      <c r="C17" s="67"/>
      <c r="D17" s="63"/>
      <c r="E17" s="64" t="s">
        <v>33</v>
      </c>
      <c r="F17" s="63"/>
      <c r="G17" s="64" t="s">
        <v>34</v>
      </c>
      <c r="H17" s="65"/>
      <c r="I17" s="65"/>
      <c r="J17" s="66"/>
      <c r="K17" s="46"/>
      <c r="L17" s="46"/>
      <c r="M17" s="46"/>
      <c r="N17" s="48">
        <f t="shared" si="0"/>
        <v>0</v>
      </c>
      <c r="O17" s="49">
        <f t="shared" si="1"/>
        <v>0</v>
      </c>
      <c r="P17" s="49">
        <f t="shared" si="2"/>
        <v>0</v>
      </c>
      <c r="Q17" s="50">
        <f t="shared" si="3"/>
        <v>0</v>
      </c>
      <c r="R17" s="48">
        <f t="shared" si="4"/>
        <v>0</v>
      </c>
      <c r="S17" s="51">
        <f t="shared" si="5"/>
        <v>0</v>
      </c>
      <c r="T17" s="51">
        <f t="shared" si="6"/>
        <v>0</v>
      </c>
      <c r="U17" s="52">
        <f t="shared" si="7"/>
        <v>0</v>
      </c>
      <c r="X17" s="53">
        <v>50</v>
      </c>
      <c r="Y17" s="44">
        <v>1.06</v>
      </c>
      <c r="Z17" t="e">
        <f t="shared" si="8"/>
        <v>#VALUE!</v>
      </c>
      <c r="AA17">
        <f t="shared" si="9"/>
        <v>0</v>
      </c>
    </row>
    <row r="18" spans="1:27" ht="17.25" customHeight="1">
      <c r="A18" s="12">
        <v>18</v>
      </c>
      <c r="B18" s="67" t="s">
        <v>38</v>
      </c>
      <c r="C18" s="67"/>
      <c r="D18" s="63"/>
      <c r="E18" s="64" t="s">
        <v>33</v>
      </c>
      <c r="F18" s="63"/>
      <c r="G18" s="64" t="s">
        <v>34</v>
      </c>
      <c r="H18" s="65"/>
      <c r="I18" s="65"/>
      <c r="J18" s="66"/>
      <c r="K18" s="46"/>
      <c r="L18" s="46"/>
      <c r="M18" s="46"/>
      <c r="N18" s="48">
        <f t="shared" si="0"/>
        <v>0</v>
      </c>
      <c r="O18" s="49">
        <f t="shared" si="1"/>
        <v>0</v>
      </c>
      <c r="P18" s="49">
        <f t="shared" si="2"/>
        <v>0</v>
      </c>
      <c r="Q18" s="50">
        <f t="shared" si="3"/>
        <v>0</v>
      </c>
      <c r="R18" s="48">
        <f t="shared" si="4"/>
        <v>0</v>
      </c>
      <c r="S18" s="51">
        <f t="shared" si="5"/>
        <v>0</v>
      </c>
      <c r="T18" s="51">
        <f t="shared" si="6"/>
        <v>0</v>
      </c>
      <c r="U18" s="52">
        <f t="shared" si="7"/>
        <v>0</v>
      </c>
      <c r="X18" s="53">
        <v>51</v>
      </c>
      <c r="Y18" s="44">
        <v>1.04</v>
      </c>
      <c r="Z18" t="e">
        <f t="shared" si="8"/>
        <v>#VALUE!</v>
      </c>
      <c r="AA18">
        <f t="shared" si="9"/>
        <v>0</v>
      </c>
    </row>
    <row r="19" spans="1:27" ht="17.25" customHeight="1">
      <c r="A19" s="12">
        <v>19</v>
      </c>
      <c r="B19" s="67" t="s">
        <v>39</v>
      </c>
      <c r="C19" s="67"/>
      <c r="D19" s="63"/>
      <c r="E19" s="64" t="s">
        <v>33</v>
      </c>
      <c r="F19" s="63"/>
      <c r="G19" s="64" t="s">
        <v>34</v>
      </c>
      <c r="H19" s="65"/>
      <c r="I19" s="65"/>
      <c r="J19" s="66"/>
      <c r="K19" s="46"/>
      <c r="L19" s="46"/>
      <c r="M19" s="46"/>
      <c r="N19" s="48">
        <f t="shared" si="0"/>
        <v>0</v>
      </c>
      <c r="O19" s="49">
        <f t="shared" si="1"/>
        <v>0</v>
      </c>
      <c r="P19" s="49">
        <f t="shared" si="2"/>
        <v>0</v>
      </c>
      <c r="Q19" s="50">
        <f t="shared" si="3"/>
        <v>0</v>
      </c>
      <c r="R19" s="48">
        <f t="shared" si="4"/>
        <v>0</v>
      </c>
      <c r="S19" s="51">
        <f t="shared" si="5"/>
        <v>0</v>
      </c>
      <c r="T19" s="51">
        <f t="shared" si="6"/>
        <v>0</v>
      </c>
      <c r="U19" s="52">
        <f t="shared" si="7"/>
        <v>0</v>
      </c>
      <c r="X19" s="53">
        <v>52</v>
      </c>
      <c r="Y19" s="44">
        <v>1.02</v>
      </c>
      <c r="Z19" t="e">
        <f t="shared" si="8"/>
        <v>#VALUE!</v>
      </c>
      <c r="AA19">
        <f t="shared" si="9"/>
        <v>0</v>
      </c>
    </row>
    <row r="20" spans="1:27" ht="17.25" customHeight="1">
      <c r="A20" s="12">
        <v>20</v>
      </c>
      <c r="B20" s="67" t="s">
        <v>40</v>
      </c>
      <c r="C20" s="67"/>
      <c r="D20" s="63"/>
      <c r="E20" s="64" t="s">
        <v>33</v>
      </c>
      <c r="F20" s="63"/>
      <c r="G20" s="64" t="s">
        <v>34</v>
      </c>
      <c r="H20" s="65"/>
      <c r="I20" s="65"/>
      <c r="J20" s="66"/>
      <c r="K20" s="46"/>
      <c r="L20" s="46"/>
      <c r="M20" s="46"/>
      <c r="N20" s="48">
        <f t="shared" si="0"/>
        <v>0</v>
      </c>
      <c r="O20" s="49">
        <f t="shared" si="1"/>
        <v>0</v>
      </c>
      <c r="P20" s="49">
        <f t="shared" si="2"/>
        <v>0</v>
      </c>
      <c r="Q20" s="50">
        <f t="shared" si="3"/>
        <v>0</v>
      </c>
      <c r="R20" s="48">
        <f t="shared" si="4"/>
        <v>0</v>
      </c>
      <c r="S20" s="51">
        <f t="shared" si="5"/>
        <v>0</v>
      </c>
      <c r="T20" s="51">
        <f t="shared" si="6"/>
        <v>0</v>
      </c>
      <c r="U20" s="52">
        <f t="shared" si="7"/>
        <v>0</v>
      </c>
      <c r="X20" s="53">
        <v>53</v>
      </c>
      <c r="Y20" s="44">
        <v>1</v>
      </c>
      <c r="Z20" t="e">
        <f t="shared" si="8"/>
        <v>#VALUE!</v>
      </c>
      <c r="AA20">
        <f t="shared" si="9"/>
        <v>0</v>
      </c>
    </row>
    <row r="21" spans="1:27" ht="17.25" customHeight="1">
      <c r="A21" s="12">
        <v>21</v>
      </c>
      <c r="B21" s="67" t="s">
        <v>41</v>
      </c>
      <c r="C21" s="67"/>
      <c r="D21" s="63"/>
      <c r="E21" s="64" t="s">
        <v>33</v>
      </c>
      <c r="F21" s="63"/>
      <c r="G21" s="64" t="s">
        <v>34</v>
      </c>
      <c r="H21" s="65"/>
      <c r="I21" s="65"/>
      <c r="J21" s="66"/>
      <c r="K21" s="46"/>
      <c r="L21" s="46"/>
      <c r="M21" s="46"/>
      <c r="N21" s="48">
        <f t="shared" si="0"/>
        <v>0</v>
      </c>
      <c r="O21" s="49">
        <f t="shared" si="1"/>
        <v>0</v>
      </c>
      <c r="P21" s="49">
        <f t="shared" si="2"/>
        <v>0</v>
      </c>
      <c r="Q21" s="50">
        <f t="shared" si="3"/>
        <v>0</v>
      </c>
      <c r="R21" s="48">
        <f t="shared" si="4"/>
        <v>0</v>
      </c>
      <c r="S21" s="51">
        <f t="shared" si="5"/>
        <v>0</v>
      </c>
      <c r="T21" s="51">
        <f t="shared" si="6"/>
        <v>0</v>
      </c>
      <c r="U21" s="52">
        <f t="shared" si="7"/>
        <v>0</v>
      </c>
      <c r="X21" s="53">
        <v>54</v>
      </c>
      <c r="Y21" s="44">
        <v>0.98</v>
      </c>
      <c r="Z21" t="e">
        <f t="shared" si="8"/>
        <v>#VALUE!</v>
      </c>
      <c r="AA21">
        <f t="shared" si="9"/>
        <v>0</v>
      </c>
    </row>
    <row r="22" spans="1:27" ht="17.25" customHeight="1">
      <c r="A22" s="12">
        <v>22</v>
      </c>
      <c r="B22" s="68" t="s">
        <v>42</v>
      </c>
      <c r="C22" s="20" t="s">
        <v>43</v>
      </c>
      <c r="D22" s="63"/>
      <c r="E22" s="64" t="s">
        <v>33</v>
      </c>
      <c r="F22" s="63"/>
      <c r="G22" s="64" t="s">
        <v>34</v>
      </c>
      <c r="H22" s="65"/>
      <c r="I22" s="65"/>
      <c r="J22" s="66"/>
      <c r="K22" s="46"/>
      <c r="L22" s="46"/>
      <c r="M22" s="46"/>
      <c r="N22" s="48">
        <f t="shared" si="0"/>
        <v>0</v>
      </c>
      <c r="O22" s="49">
        <f t="shared" si="1"/>
        <v>0</v>
      </c>
      <c r="P22" s="49">
        <f t="shared" si="2"/>
        <v>0</v>
      </c>
      <c r="Q22" s="50">
        <f t="shared" si="3"/>
        <v>0</v>
      </c>
      <c r="R22" s="48">
        <f t="shared" si="4"/>
        <v>0</v>
      </c>
      <c r="S22" s="51">
        <f t="shared" si="5"/>
        <v>0</v>
      </c>
      <c r="T22" s="51">
        <f t="shared" si="6"/>
        <v>0</v>
      </c>
      <c r="U22" s="52">
        <f t="shared" si="7"/>
        <v>0</v>
      </c>
      <c r="X22" s="53">
        <v>55</v>
      </c>
      <c r="Y22" s="44">
        <v>0.96</v>
      </c>
      <c r="Z22" t="e">
        <f t="shared" si="8"/>
        <v>#VALUE!</v>
      </c>
      <c r="AA22">
        <f t="shared" si="9"/>
        <v>0</v>
      </c>
    </row>
    <row r="23" spans="1:27" ht="17.25" customHeight="1">
      <c r="A23" s="12">
        <v>23</v>
      </c>
      <c r="B23" s="68" t="s">
        <v>44</v>
      </c>
      <c r="C23" s="20" t="s">
        <v>45</v>
      </c>
      <c r="D23" s="63"/>
      <c r="E23" s="64" t="s">
        <v>33</v>
      </c>
      <c r="F23" s="63"/>
      <c r="G23" s="64" t="s">
        <v>34</v>
      </c>
      <c r="H23" s="65"/>
      <c r="I23" s="65"/>
      <c r="J23" s="66"/>
      <c r="K23" s="46"/>
      <c r="L23" s="46"/>
      <c r="M23" s="46"/>
      <c r="N23" s="48">
        <f t="shared" si="0"/>
        <v>0</v>
      </c>
      <c r="O23" s="49">
        <f t="shared" si="1"/>
        <v>0</v>
      </c>
      <c r="P23" s="49">
        <f t="shared" si="2"/>
        <v>0</v>
      </c>
      <c r="Q23" s="50">
        <f t="shared" si="3"/>
        <v>0</v>
      </c>
      <c r="R23" s="48">
        <f t="shared" si="4"/>
        <v>0</v>
      </c>
      <c r="S23" s="51">
        <f t="shared" si="5"/>
        <v>0</v>
      </c>
      <c r="T23" s="51">
        <f t="shared" si="6"/>
        <v>0</v>
      </c>
      <c r="U23" s="52">
        <f t="shared" si="7"/>
        <v>0</v>
      </c>
      <c r="X23" s="53">
        <v>56</v>
      </c>
      <c r="Y23" s="44">
        <v>0.95</v>
      </c>
      <c r="Z23" t="e">
        <f t="shared" si="8"/>
        <v>#VALUE!</v>
      </c>
      <c r="AA23">
        <f t="shared" si="9"/>
        <v>0</v>
      </c>
    </row>
    <row r="24" spans="1:27" ht="17.25" customHeight="1">
      <c r="A24" s="12">
        <v>24</v>
      </c>
      <c r="B24" s="68" t="s">
        <v>46</v>
      </c>
      <c r="C24" s="20" t="s">
        <v>47</v>
      </c>
      <c r="D24" s="63"/>
      <c r="E24" s="64" t="s">
        <v>33</v>
      </c>
      <c r="F24" s="63"/>
      <c r="G24" s="64" t="s">
        <v>34</v>
      </c>
      <c r="H24" s="65"/>
      <c r="I24" s="65"/>
      <c r="J24" s="66"/>
      <c r="K24" s="46"/>
      <c r="L24" s="46"/>
      <c r="M24" s="46"/>
      <c r="N24" s="48">
        <f t="shared" si="0"/>
        <v>0</v>
      </c>
      <c r="O24" s="49">
        <f t="shared" si="1"/>
        <v>0</v>
      </c>
      <c r="P24" s="49">
        <f t="shared" si="2"/>
        <v>0</v>
      </c>
      <c r="Q24" s="50">
        <f t="shared" si="3"/>
        <v>0</v>
      </c>
      <c r="R24" s="48">
        <f t="shared" si="4"/>
        <v>0</v>
      </c>
      <c r="S24" s="51">
        <f t="shared" si="5"/>
        <v>0</v>
      </c>
      <c r="T24" s="51">
        <f t="shared" si="6"/>
        <v>0</v>
      </c>
      <c r="U24" s="52">
        <f t="shared" si="7"/>
        <v>0</v>
      </c>
      <c r="X24" s="53">
        <v>57</v>
      </c>
      <c r="Y24" s="44">
        <v>0.93</v>
      </c>
      <c r="Z24" t="e">
        <f t="shared" si="8"/>
        <v>#VALUE!</v>
      </c>
      <c r="AA24">
        <f t="shared" si="9"/>
        <v>0</v>
      </c>
    </row>
    <row r="25" spans="1:27" ht="17.25" customHeight="1">
      <c r="A25" s="12">
        <v>25</v>
      </c>
      <c r="B25" s="68" t="s">
        <v>48</v>
      </c>
      <c r="C25" s="20" t="s">
        <v>49</v>
      </c>
      <c r="D25" s="63"/>
      <c r="E25" s="64" t="s">
        <v>33</v>
      </c>
      <c r="F25" s="63"/>
      <c r="G25" s="64" t="s">
        <v>34</v>
      </c>
      <c r="H25" s="65"/>
      <c r="I25" s="65"/>
      <c r="J25" s="66"/>
      <c r="K25" s="46"/>
      <c r="L25" s="46"/>
      <c r="M25" s="46"/>
      <c r="N25" s="48">
        <f t="shared" si="0"/>
        <v>0</v>
      </c>
      <c r="O25" s="49">
        <f t="shared" si="1"/>
        <v>0</v>
      </c>
      <c r="P25" s="49">
        <f t="shared" si="2"/>
        <v>0</v>
      </c>
      <c r="Q25" s="50">
        <f t="shared" si="3"/>
        <v>0</v>
      </c>
      <c r="R25" s="48">
        <f t="shared" si="4"/>
        <v>0</v>
      </c>
      <c r="S25" s="51">
        <f t="shared" si="5"/>
        <v>0</v>
      </c>
      <c r="T25" s="51">
        <f t="shared" si="6"/>
        <v>0</v>
      </c>
      <c r="U25" s="52">
        <f t="shared" si="7"/>
        <v>0</v>
      </c>
      <c r="X25" s="53">
        <v>58</v>
      </c>
      <c r="Y25" s="44">
        <v>0.91</v>
      </c>
      <c r="Z25" t="e">
        <f t="shared" si="8"/>
        <v>#VALUE!</v>
      </c>
      <c r="AA25">
        <f t="shared" si="9"/>
        <v>0</v>
      </c>
    </row>
    <row r="26" spans="1:27" ht="17.25" customHeight="1">
      <c r="A26" s="12">
        <v>26</v>
      </c>
      <c r="B26" s="68" t="s">
        <v>50</v>
      </c>
      <c r="C26" s="20" t="s">
        <v>51</v>
      </c>
      <c r="D26" s="19"/>
      <c r="E26" s="19"/>
      <c r="F26" s="19"/>
      <c r="G26" s="23"/>
      <c r="H26" s="65"/>
      <c r="I26" s="65"/>
      <c r="J26" s="66"/>
      <c r="K26" s="46"/>
      <c r="L26" s="46"/>
      <c r="M26" s="47"/>
      <c r="N26" s="48">
        <f t="shared" si="0"/>
        <v>0</v>
      </c>
      <c r="O26" s="49">
        <f t="shared" si="1"/>
        <v>0</v>
      </c>
      <c r="P26" s="49">
        <f t="shared" si="2"/>
        <v>0</v>
      </c>
      <c r="Q26" s="50">
        <f t="shared" si="3"/>
        <v>0</v>
      </c>
      <c r="R26" s="48">
        <f t="shared" si="4"/>
        <v>0</v>
      </c>
      <c r="S26" s="51">
        <f t="shared" si="5"/>
        <v>0</v>
      </c>
      <c r="T26" s="51">
        <f t="shared" si="6"/>
        <v>0</v>
      </c>
      <c r="U26" s="52">
        <f t="shared" si="7"/>
        <v>0</v>
      </c>
      <c r="X26" s="53">
        <v>59</v>
      </c>
      <c r="Y26" s="44">
        <v>0.9</v>
      </c>
      <c r="Z26" t="e">
        <f t="shared" si="8"/>
        <v>#VALUE!</v>
      </c>
      <c r="AA26">
        <f t="shared" si="9"/>
        <v>0</v>
      </c>
    </row>
    <row r="27" spans="1:27" ht="17.25" customHeight="1">
      <c r="A27" s="12">
        <v>27</v>
      </c>
      <c r="B27" s="69" t="s">
        <v>52</v>
      </c>
      <c r="C27" s="70" t="s">
        <v>53</v>
      </c>
      <c r="D27" s="71" t="s">
        <v>54</v>
      </c>
      <c r="E27" s="71"/>
      <c r="F27" s="71"/>
      <c r="G27" s="72"/>
      <c r="H27" s="73"/>
      <c r="I27" s="65"/>
      <c r="J27" s="66"/>
      <c r="K27" s="46"/>
      <c r="L27" s="46"/>
      <c r="M27" s="47"/>
      <c r="N27" s="48">
        <f t="shared" si="0"/>
        <v>0</v>
      </c>
      <c r="O27" s="49">
        <f t="shared" si="1"/>
        <v>0</v>
      </c>
      <c r="P27" s="49">
        <f t="shared" si="2"/>
        <v>0</v>
      </c>
      <c r="Q27" s="50">
        <f t="shared" si="3"/>
        <v>0</v>
      </c>
      <c r="R27" s="48">
        <f t="shared" si="4"/>
        <v>0</v>
      </c>
      <c r="S27" s="51">
        <f t="shared" si="5"/>
        <v>0</v>
      </c>
      <c r="T27" s="51">
        <f t="shared" si="6"/>
        <v>0</v>
      </c>
      <c r="U27" s="52">
        <f t="shared" si="7"/>
        <v>0</v>
      </c>
      <c r="X27" s="53">
        <v>60</v>
      </c>
      <c r="Y27" s="44">
        <v>0.88</v>
      </c>
      <c r="Z27" t="e">
        <f t="shared" si="8"/>
        <v>#VALUE!</v>
      </c>
      <c r="AA27">
        <f t="shared" si="9"/>
        <v>0</v>
      </c>
    </row>
    <row r="28" spans="1:27" ht="17.25" customHeight="1">
      <c r="A28" s="12">
        <v>28</v>
      </c>
      <c r="B28" s="74" t="s">
        <v>55</v>
      </c>
      <c r="C28" s="74"/>
      <c r="D28" s="74"/>
      <c r="E28" s="74"/>
      <c r="F28" s="74"/>
      <c r="G28" s="75" t="s">
        <v>56</v>
      </c>
      <c r="H28" s="75"/>
      <c r="I28" s="75"/>
      <c r="J28" s="76"/>
      <c r="K28" s="46"/>
      <c r="L28" s="46"/>
      <c r="M28" s="47"/>
      <c r="N28" s="48">
        <f t="shared" si="0"/>
        <v>0</v>
      </c>
      <c r="O28" s="49">
        <f t="shared" si="1"/>
        <v>0</v>
      </c>
      <c r="P28" s="49">
        <f t="shared" si="2"/>
        <v>0</v>
      </c>
      <c r="Q28" s="50">
        <f t="shared" si="3"/>
        <v>0</v>
      </c>
      <c r="R28" s="48">
        <f t="shared" si="4"/>
        <v>0</v>
      </c>
      <c r="S28" s="51">
        <f t="shared" si="5"/>
        <v>0</v>
      </c>
      <c r="T28" s="51">
        <f t="shared" si="6"/>
        <v>0</v>
      </c>
      <c r="U28" s="52">
        <f t="shared" si="7"/>
        <v>0</v>
      </c>
      <c r="X28" s="53">
        <v>61</v>
      </c>
      <c r="Y28" s="44">
        <v>0.87</v>
      </c>
      <c r="Z28" t="e">
        <f t="shared" si="8"/>
        <v>#VALUE!</v>
      </c>
      <c r="AA28">
        <f t="shared" si="9"/>
        <v>0</v>
      </c>
    </row>
    <row r="29" spans="1:27" ht="17.25" customHeight="1">
      <c r="A29" s="12">
        <v>29</v>
      </c>
      <c r="B29" s="77"/>
      <c r="C29" s="78" t="s">
        <v>57</v>
      </c>
      <c r="D29" s="78"/>
      <c r="E29" s="79" t="s">
        <v>58</v>
      </c>
      <c r="F29" s="79"/>
      <c r="G29" s="80" t="s">
        <v>59</v>
      </c>
      <c r="H29" s="81" t="s">
        <v>60</v>
      </c>
      <c r="I29" s="81"/>
      <c r="J29" s="82"/>
      <c r="K29" s="46"/>
      <c r="L29" s="46"/>
      <c r="M29" s="47"/>
      <c r="N29" s="48">
        <f t="shared" si="0"/>
        <v>0</v>
      </c>
      <c r="O29" s="49">
        <f t="shared" si="1"/>
        <v>0</v>
      </c>
      <c r="P29" s="49">
        <f t="shared" si="2"/>
        <v>0</v>
      </c>
      <c r="Q29" s="50">
        <f t="shared" si="3"/>
        <v>0</v>
      </c>
      <c r="R29" s="48">
        <f t="shared" si="4"/>
        <v>0</v>
      </c>
      <c r="S29" s="51">
        <f t="shared" si="5"/>
        <v>0</v>
      </c>
      <c r="T29" s="51">
        <f t="shared" si="6"/>
        <v>0</v>
      </c>
      <c r="U29" s="52">
        <f t="shared" si="7"/>
        <v>0</v>
      </c>
      <c r="X29" s="53">
        <v>62</v>
      </c>
      <c r="Y29" s="44">
        <v>0.85</v>
      </c>
      <c r="Z29" t="e">
        <f t="shared" si="8"/>
        <v>#VALUE!</v>
      </c>
      <c r="AA29">
        <f t="shared" si="9"/>
        <v>0</v>
      </c>
    </row>
    <row r="30" spans="1:27" ht="17.25" customHeight="1">
      <c r="A30" s="12">
        <v>30</v>
      </c>
      <c r="B30" s="83" t="s">
        <v>61</v>
      </c>
      <c r="C30" s="84">
        <f>C6</f>
        <v>0</v>
      </c>
      <c r="D30" s="84"/>
      <c r="E30" s="84">
        <f aca="true" t="shared" si="10" ref="E30:E31">C7</f>
        <v>0</v>
      </c>
      <c r="F30" s="84"/>
      <c r="G30" s="85"/>
      <c r="H30" s="45"/>
      <c r="I30" s="45"/>
      <c r="J30" s="86"/>
      <c r="K30" s="46"/>
      <c r="L30" s="46"/>
      <c r="M30" s="47"/>
      <c r="N30" s="48">
        <f t="shared" si="0"/>
        <v>0</v>
      </c>
      <c r="O30" s="49">
        <f t="shared" si="1"/>
        <v>0</v>
      </c>
      <c r="P30" s="49">
        <f t="shared" si="2"/>
        <v>0</v>
      </c>
      <c r="Q30" s="50">
        <f t="shared" si="3"/>
        <v>0</v>
      </c>
      <c r="R30" s="48">
        <f t="shared" si="4"/>
        <v>0</v>
      </c>
      <c r="S30" s="51">
        <f t="shared" si="5"/>
        <v>0</v>
      </c>
      <c r="T30" s="51">
        <f t="shared" si="6"/>
        <v>0</v>
      </c>
      <c r="U30" s="52">
        <f t="shared" si="7"/>
        <v>0</v>
      </c>
      <c r="X30" s="53">
        <v>63</v>
      </c>
      <c r="Y30" s="44">
        <v>0.84</v>
      </c>
      <c r="Z30" t="e">
        <f t="shared" si="8"/>
        <v>#VALUE!</v>
      </c>
      <c r="AA30">
        <f t="shared" si="9"/>
        <v>0</v>
      </c>
    </row>
    <row r="31" spans="1:27" ht="17.25" customHeight="1">
      <c r="A31" s="12">
        <v>31</v>
      </c>
      <c r="B31" s="83" t="s">
        <v>62</v>
      </c>
      <c r="C31" s="87">
        <f>G30</f>
        <v>0</v>
      </c>
      <c r="D31" s="87"/>
      <c r="E31" s="84">
        <f t="shared" si="10"/>
        <v>0</v>
      </c>
      <c r="F31" s="84"/>
      <c r="G31" s="85"/>
      <c r="H31" s="45"/>
      <c r="I31" s="45"/>
      <c r="J31" s="88"/>
      <c r="K31" s="46"/>
      <c r="L31" s="46"/>
      <c r="M31" s="47"/>
      <c r="N31" s="48">
        <f t="shared" si="0"/>
        <v>0</v>
      </c>
      <c r="O31" s="49">
        <f t="shared" si="1"/>
        <v>0</v>
      </c>
      <c r="P31" s="49">
        <f t="shared" si="2"/>
        <v>0</v>
      </c>
      <c r="Q31" s="50">
        <f t="shared" si="3"/>
        <v>0</v>
      </c>
      <c r="R31" s="48">
        <f t="shared" si="4"/>
        <v>0</v>
      </c>
      <c r="S31" s="51">
        <f t="shared" si="5"/>
        <v>0</v>
      </c>
      <c r="T31" s="51">
        <f t="shared" si="6"/>
        <v>0</v>
      </c>
      <c r="U31" s="52">
        <f t="shared" si="7"/>
        <v>0</v>
      </c>
      <c r="X31" s="53">
        <v>64</v>
      </c>
      <c r="Y31" s="44">
        <v>0.83</v>
      </c>
      <c r="Z31" t="e">
        <f t="shared" si="8"/>
        <v>#VALUE!</v>
      </c>
      <c r="AA31">
        <f t="shared" si="9"/>
        <v>0</v>
      </c>
    </row>
    <row r="32" spans="1:27" ht="17.25" customHeight="1">
      <c r="A32" s="12">
        <v>32</v>
      </c>
      <c r="B32" s="89"/>
      <c r="C32" s="90" t="s">
        <v>57</v>
      </c>
      <c r="D32" s="90"/>
      <c r="E32" s="91" t="s">
        <v>58</v>
      </c>
      <c r="F32" s="91"/>
      <c r="G32" s="80" t="s">
        <v>59</v>
      </c>
      <c r="H32" s="81" t="s">
        <v>60</v>
      </c>
      <c r="I32" s="81"/>
      <c r="J32" s="82"/>
      <c r="K32" s="46"/>
      <c r="L32" s="46"/>
      <c r="M32" s="47"/>
      <c r="N32" s="48">
        <f t="shared" si="0"/>
        <v>0</v>
      </c>
      <c r="O32" s="49">
        <f t="shared" si="1"/>
        <v>0</v>
      </c>
      <c r="P32" s="49">
        <f t="shared" si="2"/>
        <v>0</v>
      </c>
      <c r="Q32" s="50">
        <f t="shared" si="3"/>
        <v>0</v>
      </c>
      <c r="R32" s="48">
        <f t="shared" si="4"/>
        <v>0</v>
      </c>
      <c r="S32" s="51">
        <f t="shared" si="5"/>
        <v>0</v>
      </c>
      <c r="T32" s="51">
        <f t="shared" si="6"/>
        <v>0</v>
      </c>
      <c r="U32" s="52">
        <f t="shared" si="7"/>
        <v>0</v>
      </c>
      <c r="X32" s="53">
        <v>65</v>
      </c>
      <c r="Y32" s="44">
        <v>0.82</v>
      </c>
      <c r="Z32" t="e">
        <f t="shared" si="8"/>
        <v>#VALUE!</v>
      </c>
      <c r="AA32">
        <f t="shared" si="9"/>
        <v>0</v>
      </c>
    </row>
    <row r="33" spans="1:27" ht="17.25" customHeight="1">
      <c r="A33" s="12">
        <v>33</v>
      </c>
      <c r="B33" s="83" t="s">
        <v>63</v>
      </c>
      <c r="C33" s="92">
        <f>G30</f>
        <v>0</v>
      </c>
      <c r="D33" s="92"/>
      <c r="E33" s="92">
        <f>C8</f>
        <v>0</v>
      </c>
      <c r="F33" s="92"/>
      <c r="G33" s="93"/>
      <c r="H33" s="45"/>
      <c r="I33" s="45"/>
      <c r="J33" s="86"/>
      <c r="K33" s="46"/>
      <c r="L33" s="46"/>
      <c r="M33" s="47"/>
      <c r="N33" s="48">
        <f t="shared" si="0"/>
        <v>0</v>
      </c>
      <c r="O33" s="49">
        <f t="shared" si="1"/>
        <v>0</v>
      </c>
      <c r="P33" s="49">
        <f t="shared" si="2"/>
        <v>0</v>
      </c>
      <c r="Q33" s="50">
        <f t="shared" si="3"/>
        <v>0</v>
      </c>
      <c r="R33" s="48">
        <f t="shared" si="4"/>
        <v>0</v>
      </c>
      <c r="S33" s="51">
        <f t="shared" si="5"/>
        <v>0</v>
      </c>
      <c r="T33" s="51">
        <f t="shared" si="6"/>
        <v>0</v>
      </c>
      <c r="U33" s="52">
        <f t="shared" si="7"/>
        <v>0</v>
      </c>
      <c r="X33" s="53">
        <v>66</v>
      </c>
      <c r="Y33" s="44">
        <v>0.8</v>
      </c>
      <c r="Z33" t="e">
        <f t="shared" si="8"/>
        <v>#VALUE!</v>
      </c>
      <c r="AA33">
        <f t="shared" si="9"/>
        <v>0</v>
      </c>
    </row>
    <row r="34" spans="1:27" ht="17.25" customHeight="1">
      <c r="A34" s="12">
        <v>34</v>
      </c>
      <c r="B34" s="94" t="s">
        <v>64</v>
      </c>
      <c r="C34" s="94"/>
      <c r="D34" s="95"/>
      <c r="E34" s="95"/>
      <c r="F34" s="96">
        <f>D34-G26</f>
        <v>0</v>
      </c>
      <c r="G34" s="96"/>
      <c r="H34" s="97" t="s">
        <v>65</v>
      </c>
      <c r="I34" s="97"/>
      <c r="J34" s="98"/>
      <c r="K34" s="46"/>
      <c r="L34" s="46"/>
      <c r="M34" s="47"/>
      <c r="N34" s="48">
        <f t="shared" si="0"/>
        <v>0</v>
      </c>
      <c r="O34" s="49">
        <f t="shared" si="1"/>
        <v>0</v>
      </c>
      <c r="P34" s="49">
        <f t="shared" si="2"/>
        <v>0</v>
      </c>
      <c r="Q34" s="50">
        <f t="shared" si="3"/>
        <v>0</v>
      </c>
      <c r="R34" s="48">
        <f t="shared" si="4"/>
        <v>0</v>
      </c>
      <c r="S34" s="51">
        <f t="shared" si="5"/>
        <v>0</v>
      </c>
      <c r="T34" s="51">
        <f t="shared" si="6"/>
        <v>0</v>
      </c>
      <c r="U34" s="52">
        <f t="shared" si="7"/>
        <v>0</v>
      </c>
      <c r="X34" s="53">
        <v>67</v>
      </c>
      <c r="Y34" s="44">
        <v>0.79</v>
      </c>
      <c r="Z34" t="e">
        <f t="shared" si="8"/>
        <v>#VALUE!</v>
      </c>
      <c r="AA34">
        <f t="shared" si="9"/>
        <v>0</v>
      </c>
    </row>
    <row r="35" spans="1:27" ht="17.25" customHeight="1">
      <c r="A35" s="12">
        <v>35</v>
      </c>
      <c r="B35" s="99" t="s">
        <v>66</v>
      </c>
      <c r="C35" s="100" t="e">
        <f>IF((F35/F34)&lt;0.95,"atenção: venda inferior a 95%","")</f>
        <v>#DIV/0!</v>
      </c>
      <c r="D35" s="100"/>
      <c r="E35" s="100"/>
      <c r="F35" s="96">
        <f>O37</f>
        <v>0</v>
      </c>
      <c r="G35" s="96"/>
      <c r="H35" s="65"/>
      <c r="I35" s="65"/>
      <c r="J35" s="101"/>
      <c r="K35" s="46"/>
      <c r="L35" s="46"/>
      <c r="M35" s="47"/>
      <c r="N35" s="48">
        <f t="shared" si="0"/>
        <v>0</v>
      </c>
      <c r="O35" s="49">
        <f t="shared" si="1"/>
        <v>0</v>
      </c>
      <c r="P35" s="49">
        <f t="shared" si="2"/>
        <v>0</v>
      </c>
      <c r="Q35" s="50">
        <f t="shared" si="3"/>
        <v>0</v>
      </c>
      <c r="R35" s="48">
        <f t="shared" si="4"/>
        <v>0</v>
      </c>
      <c r="S35" s="51">
        <f t="shared" si="5"/>
        <v>0</v>
      </c>
      <c r="T35" s="51">
        <f t="shared" si="6"/>
        <v>0</v>
      </c>
      <c r="U35" s="52">
        <f t="shared" si="7"/>
        <v>0</v>
      </c>
      <c r="X35" s="53">
        <v>68</v>
      </c>
      <c r="Y35" s="44">
        <v>0.78</v>
      </c>
      <c r="Z35" t="e">
        <f t="shared" si="8"/>
        <v>#VALUE!</v>
      </c>
      <c r="AA35">
        <f t="shared" si="9"/>
        <v>0</v>
      </c>
    </row>
    <row r="36" spans="1:25" ht="17.25" customHeight="1">
      <c r="A36" s="12">
        <v>36</v>
      </c>
      <c r="B36" s="102" t="s">
        <v>67</v>
      </c>
      <c r="C36" s="102"/>
      <c r="D36" s="102"/>
      <c r="E36" s="102"/>
      <c r="F36" s="103">
        <f>MIN(F34,F35)</f>
        <v>0</v>
      </c>
      <c r="G36" s="103"/>
      <c r="H36" s="65"/>
      <c r="I36" s="65"/>
      <c r="J36" s="101"/>
      <c r="K36" s="104">
        <f>SUM(K9:K25)</f>
        <v>0</v>
      </c>
      <c r="L36" s="104">
        <f>SUM(L9:L25)</f>
        <v>0</v>
      </c>
      <c r="M36" s="105"/>
      <c r="N36" s="105"/>
      <c r="O36" s="105"/>
      <c r="P36" s="105"/>
      <c r="Q36" s="105"/>
      <c r="R36" s="106"/>
      <c r="S36" s="105"/>
      <c r="T36" s="105"/>
      <c r="U36" s="105"/>
      <c r="X36" s="53">
        <v>69</v>
      </c>
      <c r="Y36" s="44">
        <v>0.77</v>
      </c>
    </row>
    <row r="37" spans="1:25" ht="17.25" customHeight="1">
      <c r="A37" s="12">
        <v>37</v>
      </c>
      <c r="B37" s="107" t="s">
        <v>68</v>
      </c>
      <c r="C37" s="107"/>
      <c r="D37" s="107"/>
      <c r="E37" s="107"/>
      <c r="F37" s="108" t="e">
        <f>F36*T37</f>
        <v>#DIV/0!</v>
      </c>
      <c r="G37" s="108"/>
      <c r="H37" s="103"/>
      <c r="I37" s="103"/>
      <c r="J37" s="109"/>
      <c r="K37" s="110" t="s">
        <v>69</v>
      </c>
      <c r="L37" s="110"/>
      <c r="M37" s="110"/>
      <c r="N37" s="110"/>
      <c r="O37" s="49">
        <f>SUM(O9:O35)</f>
        <v>0</v>
      </c>
      <c r="P37" s="111" t="s">
        <v>70</v>
      </c>
      <c r="Q37" s="111"/>
      <c r="R37" s="111"/>
      <c r="S37" s="111"/>
      <c r="T37" s="112" t="e">
        <f>U37/O38</f>
        <v>#DIV/0!</v>
      </c>
      <c r="U37" s="113">
        <f>SUM(U9:U35)</f>
        <v>0</v>
      </c>
      <c r="X37" s="53">
        <v>70</v>
      </c>
      <c r="Y37" s="44">
        <v>0.76</v>
      </c>
    </row>
    <row r="38" spans="1:24" ht="17.25" customHeight="1">
      <c r="A38" s="12">
        <v>38</v>
      </c>
      <c r="B38" s="114" t="s">
        <v>71</v>
      </c>
      <c r="C38" s="114"/>
      <c r="D38" s="114"/>
      <c r="E38" s="114"/>
      <c r="F38" s="114"/>
      <c r="G38" s="114"/>
      <c r="H38" s="114"/>
      <c r="I38" s="114"/>
      <c r="J38" s="115"/>
      <c r="K38" s="110" t="s">
        <v>72</v>
      </c>
      <c r="L38" s="110"/>
      <c r="M38" s="110"/>
      <c r="N38" s="110"/>
      <c r="O38" s="116">
        <f>SUM(P9:P35)</f>
        <v>0</v>
      </c>
      <c r="P38" s="117"/>
      <c r="Q38" s="117"/>
      <c r="R38" s="118"/>
      <c r="S38" s="119"/>
      <c r="T38" s="119"/>
      <c r="U38" s="117"/>
      <c r="X38"/>
    </row>
    <row r="39" spans="1:26" s="123" customFormat="1" ht="12.75" customHeight="1">
      <c r="A39" s="12">
        <v>39</v>
      </c>
      <c r="B39" s="120" t="s">
        <v>73</v>
      </c>
      <c r="C39" s="121"/>
      <c r="D39" s="121"/>
      <c r="E39" s="121"/>
      <c r="F39" s="121"/>
      <c r="G39" s="121"/>
      <c r="H39" s="121"/>
      <c r="I39" s="121"/>
      <c r="J39" s="12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4" ht="17.25" customHeight="1">
      <c r="A40" s="12">
        <v>40</v>
      </c>
      <c r="B40" s="120" t="s">
        <v>74</v>
      </c>
      <c r="C40" s="121"/>
      <c r="D40" s="121"/>
      <c r="E40" s="121"/>
      <c r="F40" s="121"/>
      <c r="G40" s="121"/>
      <c r="H40" s="121"/>
      <c r="I40" s="121"/>
      <c r="J40" s="124"/>
      <c r="K40" s="119"/>
      <c r="L40" s="125"/>
      <c r="M40" s="119"/>
      <c r="N40" s="119"/>
      <c r="O40" s="117"/>
      <c r="P40" s="117"/>
      <c r="Q40" s="117"/>
      <c r="R40" s="118"/>
      <c r="S40" s="119"/>
      <c r="T40" s="119"/>
      <c r="U40" s="117"/>
      <c r="X40"/>
    </row>
    <row r="41" spans="1:24" ht="17.25" customHeight="1">
      <c r="A41" s="12">
        <v>41</v>
      </c>
      <c r="B41" s="126" t="s">
        <v>75</v>
      </c>
      <c r="C41" s="126"/>
      <c r="D41" s="126"/>
      <c r="E41" s="126"/>
      <c r="F41" s="126"/>
      <c r="G41" s="126"/>
      <c r="H41" s="126"/>
      <c r="I41" s="126"/>
      <c r="J41" s="124"/>
      <c r="K41" s="119"/>
      <c r="L41" s="125"/>
      <c r="M41" s="119"/>
      <c r="N41" s="119"/>
      <c r="O41" s="117"/>
      <c r="P41" s="117"/>
      <c r="Q41" s="117"/>
      <c r="R41" s="118"/>
      <c r="S41" s="119"/>
      <c r="T41" s="119"/>
      <c r="U41" s="119"/>
      <c r="X41"/>
    </row>
    <row r="42" spans="1:24" ht="17.25" customHeight="1">
      <c r="A42" s="12">
        <v>42</v>
      </c>
      <c r="B42" s="126"/>
      <c r="C42" s="126"/>
      <c r="D42" s="126"/>
      <c r="E42" s="126"/>
      <c r="F42" s="126"/>
      <c r="G42" s="126"/>
      <c r="H42" s="126"/>
      <c r="I42" s="126"/>
      <c r="J42" s="127"/>
      <c r="K42" s="128"/>
      <c r="L42" s="128"/>
      <c r="M42" s="128"/>
      <c r="N42" s="128"/>
      <c r="O42" s="129"/>
      <c r="P42" s="129"/>
      <c r="Q42" s="128"/>
      <c r="R42" s="130"/>
      <c r="S42" s="128"/>
      <c r="T42" s="128"/>
      <c r="U42" s="128"/>
      <c r="X42"/>
    </row>
    <row r="43" spans="1:24" ht="17.25" customHeight="1">
      <c r="A43" s="12">
        <v>43</v>
      </c>
      <c r="B43" s="126"/>
      <c r="C43" s="126"/>
      <c r="D43" s="126"/>
      <c r="E43" s="126"/>
      <c r="F43" s="126"/>
      <c r="G43" s="126"/>
      <c r="H43" s="126"/>
      <c r="I43" s="126"/>
      <c r="J43" s="127"/>
      <c r="K43" s="128"/>
      <c r="L43" s="128"/>
      <c r="M43" s="128"/>
      <c r="N43" s="128"/>
      <c r="O43" s="129"/>
      <c r="P43" s="129"/>
      <c r="Q43" s="128"/>
      <c r="R43" s="130"/>
      <c r="S43" s="128"/>
      <c r="T43" s="128"/>
      <c r="U43" s="128"/>
      <c r="X43"/>
    </row>
    <row r="44" spans="1:24" ht="6.75" customHeight="1">
      <c r="A44" s="131"/>
      <c r="G44"/>
      <c r="H44"/>
      <c r="I44"/>
      <c r="J44" s="127"/>
      <c r="K44" s="128"/>
      <c r="L44" s="128"/>
      <c r="M44" s="128"/>
      <c r="N44" s="128"/>
      <c r="O44" s="129"/>
      <c r="P44" s="129"/>
      <c r="Q44" s="128"/>
      <c r="R44" s="130"/>
      <c r="S44" s="128"/>
      <c r="T44" s="128"/>
      <c r="U44" s="128"/>
      <c r="X44"/>
    </row>
    <row r="65535" ht="14.25" customHeight="1"/>
    <row r="65536" ht="14.25" customHeight="1"/>
  </sheetData>
  <sheetProtection sheet="1" selectLockedCells="1"/>
  <mergeCells count="54">
    <mergeCell ref="B1:B2"/>
    <mergeCell ref="C1:I2"/>
    <mergeCell ref="L1:T2"/>
    <mergeCell ref="B3:G3"/>
    <mergeCell ref="K3:N4"/>
    <mergeCell ref="P3:Q3"/>
    <mergeCell ref="B4:B5"/>
    <mergeCell ref="D4:F4"/>
    <mergeCell ref="P4:Q4"/>
    <mergeCell ref="D5:F5"/>
    <mergeCell ref="K5:U5"/>
    <mergeCell ref="M6:Q6"/>
    <mergeCell ref="D7:F7"/>
    <mergeCell ref="C9:G9"/>
    <mergeCell ref="C10:D10"/>
    <mergeCell ref="E10:G10"/>
    <mergeCell ref="B11:E11"/>
    <mergeCell ref="H12:I13"/>
    <mergeCell ref="B13:C13"/>
    <mergeCell ref="D13:G13"/>
    <mergeCell ref="B14:C14"/>
    <mergeCell ref="B15:C15"/>
    <mergeCell ref="B16:C16"/>
    <mergeCell ref="B17:C17"/>
    <mergeCell ref="B18:C18"/>
    <mergeCell ref="B19:C19"/>
    <mergeCell ref="B20:C20"/>
    <mergeCell ref="B21:C21"/>
    <mergeCell ref="D26:F26"/>
    <mergeCell ref="D27:F27"/>
    <mergeCell ref="B28:E28"/>
    <mergeCell ref="G28:I28"/>
    <mergeCell ref="H29:I29"/>
    <mergeCell ref="H30:I30"/>
    <mergeCell ref="H31:I31"/>
    <mergeCell ref="H32:I32"/>
    <mergeCell ref="H33:I33"/>
    <mergeCell ref="B34:C34"/>
    <mergeCell ref="D34:E34"/>
    <mergeCell ref="F34:G34"/>
    <mergeCell ref="H34:I34"/>
    <mergeCell ref="C35:E35"/>
    <mergeCell ref="F35:G35"/>
    <mergeCell ref="B36:E36"/>
    <mergeCell ref="F36:G36"/>
    <mergeCell ref="B37:E37"/>
    <mergeCell ref="F37:G37"/>
    <mergeCell ref="K37:N37"/>
    <mergeCell ref="P37:S37"/>
    <mergeCell ref="B38:I38"/>
    <mergeCell ref="K38:N38"/>
    <mergeCell ref="C39:I39"/>
    <mergeCell ref="C40:I40"/>
    <mergeCell ref="B41:I43"/>
  </mergeCells>
  <conditionalFormatting sqref="C31:D31">
    <cfRule type="cellIs" priority="1" dxfId="0" operator="equal" stopIfTrue="1">
      <formula>NA()</formula>
    </cfRule>
  </conditionalFormatting>
  <conditionalFormatting sqref="R9:R35">
    <cfRule type="cellIs" priority="2" dxfId="1" operator="equal" stopIfTrue="1">
      <formula>"incorreta"</formula>
    </cfRule>
  </conditionalFormatting>
  <conditionalFormatting sqref="D14">
    <cfRule type="cellIs" priority="3" dxfId="2" operator="notEqual" stopIfTrue="1">
      <formula>""</formula>
    </cfRule>
  </conditionalFormatting>
  <conditionalFormatting sqref="D15">
    <cfRule type="cellIs" priority="4" dxfId="2" operator="notEqual" stopIfTrue="1">
      <formula>""</formula>
    </cfRule>
  </conditionalFormatting>
  <conditionalFormatting sqref="D16">
    <cfRule type="cellIs" priority="5" dxfId="2" operator="notEqual" stopIfTrue="1">
      <formula>""</formula>
    </cfRule>
  </conditionalFormatting>
  <conditionalFormatting sqref="D17">
    <cfRule type="cellIs" priority="6" dxfId="2" operator="notEqual" stopIfTrue="1">
      <formula>""</formula>
    </cfRule>
  </conditionalFormatting>
  <conditionalFormatting sqref="D18">
    <cfRule type="cellIs" priority="7" dxfId="2" operator="notEqual" stopIfTrue="1">
      <formula>""</formula>
    </cfRule>
  </conditionalFormatting>
  <conditionalFormatting sqref="D19">
    <cfRule type="cellIs" priority="8" dxfId="2" operator="notEqual" stopIfTrue="1">
      <formula>""</formula>
    </cfRule>
  </conditionalFormatting>
  <conditionalFormatting sqref="D20">
    <cfRule type="cellIs" priority="9" dxfId="2" operator="notEqual" stopIfTrue="1">
      <formula>""</formula>
    </cfRule>
  </conditionalFormatting>
  <conditionalFormatting sqref="D21">
    <cfRule type="cellIs" priority="10" dxfId="2" operator="notEqual" stopIfTrue="1">
      <formula>""</formula>
    </cfRule>
  </conditionalFormatting>
  <conditionalFormatting sqref="D22">
    <cfRule type="cellIs" priority="11" dxfId="2" operator="notEqual" stopIfTrue="1">
      <formula>""</formula>
    </cfRule>
  </conditionalFormatting>
  <conditionalFormatting sqref="D23">
    <cfRule type="cellIs" priority="12" dxfId="2" operator="notEqual" stopIfTrue="1">
      <formula>""</formula>
    </cfRule>
  </conditionalFormatting>
  <conditionalFormatting sqref="D24">
    <cfRule type="cellIs" priority="13" dxfId="2" operator="notEqual" stopIfTrue="1">
      <formula>""</formula>
    </cfRule>
  </conditionalFormatting>
  <conditionalFormatting sqref="D25">
    <cfRule type="cellIs" priority="14" dxfId="2" operator="notEqual" stopIfTrue="1">
      <formula>""</formula>
    </cfRule>
  </conditionalFormatting>
  <conditionalFormatting sqref="F14">
    <cfRule type="cellIs" priority="15" dxfId="2" operator="notEqual" stopIfTrue="1">
      <formula>""</formula>
    </cfRule>
  </conditionalFormatting>
  <conditionalFormatting sqref="F15">
    <cfRule type="cellIs" priority="16" dxfId="2" operator="notEqual" stopIfTrue="1">
      <formula>""</formula>
    </cfRule>
  </conditionalFormatting>
  <conditionalFormatting sqref="F16">
    <cfRule type="cellIs" priority="17" dxfId="2" operator="notEqual" stopIfTrue="1">
      <formula>""</formula>
    </cfRule>
  </conditionalFormatting>
  <conditionalFormatting sqref="F17">
    <cfRule type="cellIs" priority="18" dxfId="2" operator="notEqual" stopIfTrue="1">
      <formula>""</formula>
    </cfRule>
  </conditionalFormatting>
  <conditionalFormatting sqref="F18">
    <cfRule type="cellIs" priority="19" dxfId="2" operator="notEqual" stopIfTrue="1">
      <formula>""</formula>
    </cfRule>
  </conditionalFormatting>
  <conditionalFormatting sqref="F19">
    <cfRule type="cellIs" priority="20" dxfId="2" operator="notEqual" stopIfTrue="1">
      <formula>""</formula>
    </cfRule>
  </conditionalFormatting>
  <conditionalFormatting sqref="F20">
    <cfRule type="cellIs" priority="21" dxfId="2" operator="notEqual" stopIfTrue="1">
      <formula>""</formula>
    </cfRule>
  </conditionalFormatting>
  <conditionalFormatting sqref="F21">
    <cfRule type="cellIs" priority="22" dxfId="2" operator="notEqual" stopIfTrue="1">
      <formula>""</formula>
    </cfRule>
  </conditionalFormatting>
  <conditionalFormatting sqref="F22">
    <cfRule type="cellIs" priority="23" dxfId="2" operator="notEqual" stopIfTrue="1">
      <formula>""</formula>
    </cfRule>
  </conditionalFormatting>
  <conditionalFormatting sqref="F23">
    <cfRule type="cellIs" priority="24" dxfId="2" operator="notEqual" stopIfTrue="1">
      <formula>""</formula>
    </cfRule>
  </conditionalFormatting>
  <conditionalFormatting sqref="F24">
    <cfRule type="cellIs" priority="25" dxfId="2" operator="notEqual" stopIfTrue="1">
      <formula>""</formula>
    </cfRule>
  </conditionalFormatting>
  <conditionalFormatting sqref="F25">
    <cfRule type="cellIs" priority="26" dxfId="2" operator="notEqual" stopIfTrue="1">
      <formula>""</formula>
    </cfRule>
  </conditionalFormatting>
  <conditionalFormatting sqref="C35:D35">
    <cfRule type="cellIs" priority="27" dxfId="3" operator="notEqual" stopIfTrue="1">
      <formula>""</formula>
    </cfRule>
  </conditionalFormatting>
  <conditionalFormatting sqref="C9:D9">
    <cfRule type="cellIs" priority="28" dxfId="4" operator="notBetween" stopIfTrue="1">
      <formula>BORRACHA!$C$6</formula>
      <formula>BORRACHA!$C$8</formula>
    </cfRule>
  </conditionalFormatting>
  <conditionalFormatting sqref="C33">
    <cfRule type="cellIs" priority="29" dxfId="5" operator="notBetween" stopIfTrue="1">
      <formula>BORRACHA!$C$33</formula>
      <formula>BORRACHA!$E$33</formula>
    </cfRule>
  </conditionalFormatting>
  <conditionalFormatting sqref="C31">
    <cfRule type="cellIs" priority="30" dxfId="6" operator="notBetween" stopIfTrue="1">
      <formula>BORRACHA!$C$31</formula>
      <formula>BORRACHA!$E$31</formula>
    </cfRule>
  </conditionalFormatting>
  <conditionalFormatting sqref="E33">
    <cfRule type="cellIs" priority="31" dxfId="6" operator="notBetween" stopIfTrue="1">
      <formula>BORRACHA!$E$33</formula>
      <formula>BORRACHA!$G$33</formula>
    </cfRule>
  </conditionalFormatting>
  <conditionalFormatting sqref="G31">
    <cfRule type="cellIs" priority="32" dxfId="6" operator="notBetween" stopIfTrue="1">
      <formula>BORRACHA!$C$31</formula>
      <formula>BORRACHA!$E$31</formula>
    </cfRule>
  </conditionalFormatting>
  <conditionalFormatting sqref="H31">
    <cfRule type="cellIs" priority="33" dxfId="6" operator="notBetween" stopIfTrue="1">
      <formula>BORRACHA!$G$31</formula>
      <formula>BORRACHA!$E$31</formula>
    </cfRule>
  </conditionalFormatting>
  <conditionalFormatting sqref="H33">
    <cfRule type="cellIs" priority="34" dxfId="6" operator="notBetween" stopIfTrue="1">
      <formula>BORRACHA!$G$33</formula>
      <formula>BORRACHA!$E$33</formula>
    </cfRule>
  </conditionalFormatting>
  <conditionalFormatting sqref="G33">
    <cfRule type="cellIs" priority="35" dxfId="6" operator="notBetween" stopIfTrue="1">
      <formula>BORRACHA!$C$33</formula>
      <formula>BORRACHA!$E$33</formula>
    </cfRule>
  </conditionalFormatting>
  <conditionalFormatting sqref="H30">
    <cfRule type="cellIs" priority="36" dxfId="6" operator="notBetween" stopIfTrue="1">
      <formula>BORRACHA!$G$30</formula>
      <formula>BORRACHA!$E$30</formula>
    </cfRule>
  </conditionalFormatting>
  <conditionalFormatting sqref="G30">
    <cfRule type="cellIs" priority="37" dxfId="6" operator="notBetween" stopIfTrue="1">
      <formula>BORRACHA!$C$30</formula>
      <formula>BORRACHA!$E$30</formula>
    </cfRule>
  </conditionalFormatting>
  <dataValidations count="26">
    <dataValidation operator="equal" allowBlank="1" showInputMessage="1" showErrorMessage="1" prompt="Informar o nome e matrícula do responsável pelo preenchimento desse Check-list" sqref="C2:D2">
      <formula1>0</formula1>
    </dataValidation>
    <dataValidation operator="equal" allowBlank="1" showInputMessage="1" showErrorMessage="1" prompt="Número do Aviso que participou" error="Valor informado não é numérico" sqref="O4:P4 C5:D5">
      <formula1>0</formula1>
    </dataValidation>
    <dataValidation operator="equal" allowBlank="1" showInputMessage="1" showErrorMessage="1" prompt="Digitar o nº  informado no Documento Confirmatório da Operação " sqref="Q4 E5:F5">
      <formula1>0</formula1>
    </dataValidation>
    <dataValidation operator="equal" allowBlank="1" showInputMessage="1" showErrorMessage="1" prompt="Informar a região do lote arrematado" sqref="G5">
      <formula1>0</formula1>
    </dataValidation>
    <dataValidation operator="equal" allowBlank="1" showInputMessage="1" showErrorMessage="1" prompt="Informar a data da realização do Leilão. &#10;Nenhuma nota fiscal deverá ter data anterior a data do leilão." sqref="C6">
      <formula1>0</formula1>
    </dataValidation>
    <dataValidation operator="equal" allowBlank="1" showInputMessage="1" showErrorMessage="1" prompt="Informar a data limite para realização da venda do produto.&#10;Essa data encontra-se no item 8. &#10;DOS PROCEDIMENTOS A SEREM ADOTADOS PELO ARREMATANTE DO PRÊMIO APÓS O LEILÃO do respectivo Aviso." sqref="C7">
      <formula1>0</formula1>
    </dataValidation>
    <dataValidation operator="equal" allowBlank="1" showInputMessage="1" showErrorMessage="1" promptTitle="PREÇO MÍNIMO " prompt="Informar o valor do Preço Mínimo divulgado no Aviso" sqref="G7">
      <formula1>0</formula1>
    </dataValidation>
    <dataValidation operator="equal" allowBlank="1" showInputMessage="1" showErrorMessage="1" prompt="Informar a data limite para comprovação da operação.&#10;Essa data encontra-se no item 8. &#10;DOS PROCEDIMENTOS A SEREM ADOTADOS PELO ARREMATANTE DO PRÊMIO APÓS O LEILÃO do respectivo Aviso." sqref="C8">
      <formula1>0</formula1>
    </dataValidation>
    <dataValidation type="date" allowBlank="1" showInputMessage="1" showErrorMessage="1" prompt="Data da realização do protocolo na Conab" error="DATA ERRADA - FORA DO INTERVALO PERMITIDO" sqref="D9">
      <formula1>#REF!</formula1>
      <formula2>#REF!</formula2>
    </dataValidation>
    <dataValidation operator="equal" allowBlank="1" showInputMessage="1" showErrorMessage="1" promptTitle="Informar o valor do prêmio que consta no DCO." prompt="O valor do prêmio  consta também no Aviso. &#10;Se houve deságio deverá ser informado o precentual no campo ao lado, conforme consta no DCO." sqref="C12:D12">
      <formula1>0</formula1>
    </dataValidation>
    <dataValidation operator="equal" allowBlank="1" showInputMessage="1" showErrorMessage="1" prompt="Informar o percentual de deságio para o valor do prêmio. &#10;Valor pode ser obtido no DCO" sqref="E12:F12">
      <formula1>0</formula1>
    </dataValidation>
    <dataValidation operator="equal" allowBlank="1" showInputMessage="1" showErrorMessage="1" prompt="Informar a área plantada ou somatória das áreas apresentadas no/nos Demonstrativos de Lavoura Cultivada (DLC) que compõe a área de produção e que estão na documentação de comprovação." sqref="G27">
      <formula1>0</formula1>
    </dataValidation>
    <dataValidation errorStyle="warning" type="date" allowBlank="1" showInputMessage="1" showErrorMessage="1" prompt="Importante: não utilize esse campo quando se tratar de operações de venda entrega futura, informar somente a data da NF mãe no campo inicio. Operações de venda CFOP 5.101 ou 6.101 que tiverem mais de uma nota fiscal de venda, informar a data da última." error="DATA ERRADA - FORA DO INTERVALO PERMITIDO" sqref="I30">
      <formula1>#REF!</formula1>
      <formula2>#REF!</formula2>
    </dataValidation>
    <dataValidation errorStyle="warning" type="date" allowBlank="1" showErrorMessage="1" error="DATA ERRADA - FORA DO INTERVALO PERMITIDO" sqref="I33">
      <formula1>#REF!</formula1>
      <formula2>#REF!</formula2>
    </dataValidation>
    <dataValidation operator="equal" allowBlank="1" showInputMessage="1" showErrorMessage="1" prompt="Informar o somatório dos volumes de produto das notas fiscais de movimentação.&#10;Quando não tiver NF de movimentação, informar a mesma quantidade de produto vendido." sqref="D34">
      <formula1>0</formula1>
    </dataValidation>
    <dataValidation type="whole" operator="greaterThan" allowBlank="1" showInputMessage="1" showErrorMessage="1" prompt="Informar a quantidade em kg arrematada no leilão, conforme consta no DCO. Do valor informado será deduzido a quantidade desobrigada, quando houver. &#10;O resultado será automáticamente apresentado na célula ao lado." error="QUANTIDADE INVÁLIDA" sqref="E34">
      <formula1>0</formula1>
    </dataValidation>
    <dataValidation operator="equal" allowBlank="1" showErrorMessage="1" sqref="F34">
      <formula1>0</formula1>
    </dataValidation>
    <dataValidation operator="equal" allowBlank="1" showInputMessage="1" showErrorMessage="1" prompt="Soma dos valores das NF de venda apresentada pelo produtor. &#10;Valor consta do relatório do IDNF.&#10;Observar que nas venda para entrega futura, o valor da Nota mãe  deverá ser igual a soma da notas filhas, caso contrário deverá ser considerado o menor valor." sqref="F35 G36">
      <formula1>0</formula1>
    </dataValidation>
    <dataValidation type="date" allowBlank="1" showInputMessage="1" showErrorMessage="1" prompt="Data da realização do protocolo na Conab" error="DATA ERRADA - FORA DO INTERVALO PERMITIDO" sqref="C9">
      <formula1>$C$6</formula1>
      <formula2>$C$8</formula2>
    </dataValidation>
    <dataValidation allowBlank="1" showErrorMessage="1" sqref="E10">
      <formula1>$C$6</formula1>
      <formula2>$C$8</formula2>
    </dataValidation>
    <dataValidation errorStyle="warning" type="date" allowBlank="1" showInputMessage="1" showErrorMessage="1" promptTitle="Notas de Venda" prompt="- Quando houver mais de uma NF de venda e em datas diferentes, informar no campo &quot;Início&quot; a data da primeira NF e no campo  &quot;Término&quot; a data da última" error="DATA ERRADA - FORA DO INTERVALO PERMITIDO" sqref="G30">
      <formula1>$C$30</formula1>
      <formula2>$E$30</formula2>
    </dataValidation>
    <dataValidation errorStyle="warning" type="date" allowBlank="1" showInputMessage="1" showErrorMessage="1" prompt="Importante: não utilize esse campo quando se tratar de operações de venda entrega futura, informar somente a data da NF mãe no campo inicio. Operações de venda CFOP 5.101 ou 6.101 que tiverem mais de uma nota fiscal de venda, informar a data da última." error="DATA ERRADA - FORA DO INTERVALO PERMITIDO" sqref="H30">
      <formula1>$G$30</formula1>
      <formula2>$E$30</formula2>
    </dataValidation>
    <dataValidation type="date" allowBlank="1" showInputMessage="1" showErrorMessage="1" prompt="Quando houver NF com  CFOP 5.116 ou 6.116 -Venda de produção do estabelecimento originada de encomenda para entrega futura, informar a data da primeira NF. &#10;A data deverá ser no intervalo da data da NF-mãe e a data máxima para comprovação." error="DATA ERRADA - FORA DO INTERVALO PERMITIDO" sqref="G31">
      <formula1>$C$31</formula1>
      <formula2>$E$31</formula2>
    </dataValidation>
    <dataValidation type="date" allowBlank="1" showInputMessage="1" showErrorMessage="1" prompt="Data da última NF filha" error="DATA ERRADA - FORA DO INTERVALO PERMITIDO" sqref="H31">
      <formula1>$G$31</formula1>
      <formula2>$E$31</formula2>
    </dataValidation>
    <dataValidation errorStyle="warning" type="date" allowBlank="1" showErrorMessage="1" error="DATA ERRADA - FORA DO INTERVALO PERMITIDO" sqref="G33">
      <formula1>$C$33</formula1>
      <formula2>$E$33</formula2>
    </dataValidation>
    <dataValidation errorStyle="warning" type="date" allowBlank="1" showErrorMessage="1" error="DATA ERRADA - FORA DO INTERVALO PERMITIDO" sqref="H33">
      <formula1>$G$33</formula1>
      <formula2>$E$33</formula2>
    </dataValidation>
  </dataValidations>
  <printOptions/>
  <pageMargins left="0.7875" right="0.39375" top="0.39375" bottom="0.393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2015-04-01T19:51:23Z</cp:lastPrinted>
  <dcterms:created xsi:type="dcterms:W3CDTF">2015-03-31T17:41:01Z</dcterms:created>
  <dcterms:modified xsi:type="dcterms:W3CDTF">2015-04-30T16:13:26Z</dcterms:modified>
  <cp:category/>
  <cp:version/>
  <cp:contentType/>
  <cp:contentStatus/>
  <cp:revision>60</cp:revision>
</cp:coreProperties>
</file>